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EE530C03-B27D-4697-9AF2-5F66CF123D4A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</workbook>
</file>

<file path=xl/calcChain.xml><?xml version="1.0" encoding="utf-8"?>
<calcChain xmlns="http://schemas.openxmlformats.org/spreadsheetml/2006/main">
  <c r="AD10" i="2" l="1"/>
  <c r="L10" i="2" s="1"/>
  <c r="V10" i="2" s="1"/>
  <c r="AC10" i="2"/>
  <c r="AA10" i="2"/>
  <c r="Y10" i="2"/>
  <c r="X10" i="2"/>
  <c r="W10" i="2"/>
  <c r="S10" i="2"/>
  <c r="Q10" i="2"/>
  <c r="R10" i="2" s="1"/>
  <c r="AD15" i="2" l="1"/>
  <c r="AA15" i="2"/>
  <c r="AB15" i="2" s="1"/>
  <c r="W15" i="2" s="1"/>
  <c r="V15" i="2"/>
  <c r="S15" i="2"/>
  <c r="Q15" i="2"/>
  <c r="R15" i="2" s="1"/>
  <c r="M15" i="2"/>
  <c r="Y15" i="2" s="1"/>
  <c r="L15" i="2"/>
  <c r="AD14" i="2"/>
  <c r="AB14" i="2"/>
  <c r="AC14" i="2" s="1"/>
  <c r="X14" i="2" s="1"/>
  <c r="AA14" i="2"/>
  <c r="W14" i="2"/>
  <c r="V14" i="2"/>
  <c r="S14" i="2"/>
  <c r="Q14" i="2"/>
  <c r="R14" i="2" s="1"/>
  <c r="M14" i="2"/>
  <c r="Y14" i="2" s="1"/>
  <c r="L14" i="2"/>
  <c r="AD13" i="2"/>
  <c r="AC13" i="2"/>
  <c r="X13" i="2" s="1"/>
  <c r="AB13" i="2"/>
  <c r="AA13" i="2"/>
  <c r="Y13" i="2"/>
  <c r="W13" i="2"/>
  <c r="S13" i="2"/>
  <c r="R13" i="2"/>
  <c r="Q13" i="2"/>
  <c r="M13" i="2"/>
  <c r="L13" i="2"/>
  <c r="V13" i="2" s="1"/>
  <c r="AD12" i="2"/>
  <c r="I21" i="1" s="1"/>
  <c r="AA12" i="2"/>
  <c r="AB12" i="2" s="1"/>
  <c r="W12" i="2"/>
  <c r="S12" i="2"/>
  <c r="I34" i="1" s="1"/>
  <c r="Q12" i="2"/>
  <c r="R12" i="2" s="1"/>
  <c r="M12" i="2"/>
  <c r="AC12" i="2" s="1"/>
  <c r="L12" i="2"/>
  <c r="I15" i="1" s="1"/>
  <c r="AD8" i="2"/>
  <c r="AA8" i="2"/>
  <c r="AB8" i="2" s="1"/>
  <c r="W8" i="2" s="1"/>
  <c r="V8" i="2"/>
  <c r="S8" i="2"/>
  <c r="Q8" i="2"/>
  <c r="R8" i="2" s="1"/>
  <c r="M8" i="2"/>
  <c r="Y8" i="2" s="1"/>
  <c r="L8" i="2"/>
  <c r="AD7" i="2"/>
  <c r="AB7" i="2"/>
  <c r="AA7" i="2"/>
  <c r="W7" i="2"/>
  <c r="V7" i="2"/>
  <c r="S7" i="2"/>
  <c r="Q7" i="2"/>
  <c r="R7" i="2" s="1"/>
  <c r="M7" i="2"/>
  <c r="Y7" i="2" s="1"/>
  <c r="L7" i="2"/>
  <c r="AD6" i="2"/>
  <c r="AC6" i="2"/>
  <c r="AB6" i="2"/>
  <c r="AA6" i="2"/>
  <c r="X6" i="2"/>
  <c r="W6" i="2"/>
  <c r="V6" i="2"/>
  <c r="S6" i="2"/>
  <c r="R6" i="2"/>
  <c r="Q6" i="2"/>
  <c r="M6" i="2"/>
  <c r="Y6" i="2" s="1"/>
  <c r="L6" i="2"/>
  <c r="AD4" i="2"/>
  <c r="AA4" i="2"/>
  <c r="AB4" i="2" s="1"/>
  <c r="W4" i="2" s="1"/>
  <c r="V4" i="2"/>
  <c r="S4" i="2"/>
  <c r="Q4" i="2"/>
  <c r="R4" i="2" s="1"/>
  <c r="M4" i="2"/>
  <c r="Y4" i="2" s="1"/>
  <c r="L4" i="2"/>
  <c r="AD3" i="2"/>
  <c r="AB3" i="2"/>
  <c r="AC3" i="2" s="1"/>
  <c r="X3" i="2" s="1"/>
  <c r="AA3" i="2"/>
  <c r="Y3" i="2"/>
  <c r="W3" i="2"/>
  <c r="S3" i="2"/>
  <c r="Q3" i="2"/>
  <c r="R3" i="2" s="1"/>
  <c r="M3" i="2"/>
  <c r="L3" i="2"/>
  <c r="V3" i="2" s="1"/>
  <c r="I37" i="1"/>
  <c r="I36" i="1"/>
  <c r="I29" i="1"/>
  <c r="I30" i="1" s="1"/>
  <c r="I28" i="1"/>
  <c r="I25" i="1"/>
  <c r="I24" i="1"/>
  <c r="I26" i="1" s="1"/>
  <c r="I17" i="1"/>
  <c r="I11" i="1"/>
  <c r="I32" i="1" l="1"/>
  <c r="Y12" i="2"/>
  <c r="I19" i="1"/>
  <c r="V12" i="2"/>
  <c r="I12" i="1"/>
  <c r="I20" i="1"/>
  <c r="I22" i="1" s="1"/>
  <c r="AC15" i="2"/>
  <c r="X15" i="2" s="1"/>
  <c r="X12" i="2"/>
  <c r="AC7" i="2"/>
  <c r="X7" i="2" s="1"/>
  <c r="I44" i="1"/>
  <c r="I16" i="1"/>
  <c r="I13" i="1"/>
  <c r="AC8" i="2"/>
  <c r="X8" i="2" s="1"/>
  <c r="I40" i="1"/>
  <c r="I41" i="1" s="1"/>
  <c r="I38" i="1"/>
  <c r="I47" i="1"/>
  <c r="AC4" i="2"/>
  <c r="X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If your team win, you'll get a Bonus Bet matching your winnings up to your first $30 in stake.</t>
        </r>
      </text>
    </comment>
    <comment ref="C6" authorId="0" shapeId="0" xr:uid="{8692F67B-3CE2-4D1A-8658-75336107FEE2}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7" authorId="0" shapeId="0" xr:uid="{500FFE62-697A-4D28-9F35-01F08FF2DFAF}">
      <text>
        <r>
          <rPr>
            <sz val="8"/>
            <color indexed="81"/>
            <rFont val="Tahoma"/>
            <family val="2"/>
          </rPr>
          <t>Back Essendon and if they win, you'll Double your Winnings. Max Bet $20. - Must place on promotional market "Double Your Winnings"</t>
        </r>
      </text>
    </comment>
    <comment ref="C12" authorId="0" shapeId="0" xr:uid="{69D38257-E66A-4591-9C8C-5ACA0A11735B}">
      <text>
        <r>
          <rPr>
            <sz val="8"/>
            <color indexed="81"/>
            <rFont val="Tahoma"/>
            <family val="2"/>
          </rPr>
          <t>If your team win, you'll get a Bonus Bet matching your winnings up to your first $30 in stake.</t>
        </r>
      </text>
    </comment>
    <comment ref="C13" authorId="0" shapeId="0" xr:uid="{B4B18830-9789-48FD-8790-42550BA32366}">
      <text>
        <r>
          <rPr>
            <sz val="8"/>
            <color indexed="81"/>
            <rFont val="Tahoma"/>
            <family val="2"/>
          </rPr>
          <t>Back the Roosters and if they win, you'll get double your winnings. Max Bet $20</t>
        </r>
      </text>
    </comment>
    <comment ref="C14" authorId="0" shapeId="0" xr:uid="{4E56B4D3-BD51-4F05-8D8B-ECAE8231D375}">
      <text>
        <r>
          <rPr>
            <sz val="8"/>
            <color indexed="81"/>
            <rFont val="Tahoma"/>
            <family val="2"/>
          </rPr>
          <t>Enhanced Odds for Sydney Roosters - 2.20 - Max Bet $50</t>
        </r>
      </text>
    </comment>
  </commentList>
</comments>
</file>

<file path=xl/sharedStrings.xml><?xml version="1.0" encoding="utf-8"?>
<sst xmlns="http://schemas.openxmlformats.org/spreadsheetml/2006/main" count="139" uniqueCount="94">
  <si>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</si>
  <si>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</si>
  <si>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</si>
  <si>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</si>
  <si>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</si>
  <si>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</si>
  <si>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</si>
  <si>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</si>
  <si>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</si>
  <si>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</si>
  <si>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</si>
  <si>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</si>
  <si>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</si>
  <si>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</si>
  <si>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</si>
  <si>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</si>
  <si>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</si>
  <si>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</si>
  <si>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</si>
  <si>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</si>
  <si>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</si>
  <si>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</si>
  <si>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</si>
  <si>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</si>
  <si>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</si>
  <si>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</si>
  <si>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</si>
  <si>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</si>
  <si>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</si>
  <si>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</si>
  <si>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</si>
  <si>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</si>
  <si>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</si>
  <si>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</si>
  <si>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</si>
  <si>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</si>
  <si>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</si>
  <si>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</si>
  <si>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</si>
  <si>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</si>
  <si>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</si>
  <si>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</si>
  <si>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</si>
  <si>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</si>
  <si>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</si>
  <si>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</si>
  <si>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</si>
  <si>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</si>
  <si>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</si>
  <si>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</si>
  <si>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</si>
  <si>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</si>
  <si>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</si>
  <si>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</si>
  <si>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</si>
  <si>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</si>
  <si>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</si>
  <si>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</si>
  <si>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</si>
  <si>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</si>
  <si>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</si>
  <si>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</si>
  <si>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</si>
  <si>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2018-08-10</t>
  </si>
  <si>
    <t>18:00</t>
  </si>
  <si>
    <t>CrownBet</t>
  </si>
  <si>
    <t>Dutch</t>
  </si>
  <si>
    <t>Round 22 - NZ Warriors v Newcastle</t>
  </si>
  <si>
    <t>Newcastle</t>
  </si>
  <si>
    <t>If your team win, you'll get a Bonus Bet matching your winnings up to your first $30 in stake.</t>
  </si>
  <si>
    <t>https://bonusmoney.com.au/offer-calendar/?event_id=73594&amp;calc=1</t>
  </si>
  <si>
    <t>Betfair</t>
  </si>
  <si>
    <t>NZ Warriors</t>
  </si>
  <si>
    <t>19:50</t>
  </si>
  <si>
    <t>Round 21 - Essendon v St Kilda</t>
  </si>
  <si>
    <t>St Kilda</t>
  </si>
  <si>
    <t>If your team win, we'll double your winnings up to the first $25 of your stake.</t>
  </si>
  <si>
    <t>https://bonusmoney.com.au/offer-calendar/?event_id=73581&amp;calc=1</t>
  </si>
  <si>
    <t>Neds</t>
  </si>
  <si>
    <t>Essendon</t>
  </si>
  <si>
    <t>Back Essendon and if they win, you'll Double your Winnings. Max Bet $20. - Must place on promotional market "Double Your Winnings"</t>
  </si>
  <si>
    <t>19:55</t>
  </si>
  <si>
    <t>Round 22 - South Sydney v Sydney</t>
  </si>
  <si>
    <t>South Sydney</t>
  </si>
  <si>
    <t>https://bonusmoney.com.au/offer-calendar/?event_id=73596&amp;calc=1</t>
  </si>
  <si>
    <t>Sydney</t>
  </si>
  <si>
    <t>Back the Roosters and if they win, you'll get double your winnings. Max Bet $20</t>
  </si>
  <si>
    <t>Unibet</t>
  </si>
  <si>
    <t>Enhanced Odds for Sydney Roosters - 2.20 - Max Bet $50</t>
  </si>
  <si>
    <t>2018-08-12</t>
  </si>
  <si>
    <t>19:52</t>
  </si>
  <si>
    <t>Qualifier</t>
  </si>
  <si>
    <t>Essendon -28.5</t>
  </si>
  <si>
    <t>https://bonusmoney.com.au/offer-calendar/?event_id=73581&amp;calc=3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</si>
</sst>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24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onusmoney.com.au/offer-calendar/?event_id=73596&amp;calc=1" TargetMode="External"/><Relationship Id="rId3" Type="http://schemas.openxmlformats.org/officeDocument/2006/relationships/hyperlink" Target="https://bonusmoney.com.au/offer-calendar/?event_id=73581&amp;calc=1" TargetMode="External"/><Relationship Id="rId7" Type="http://schemas.openxmlformats.org/officeDocument/2006/relationships/hyperlink" Target="https://bonusmoney.com.au/offer-calendar/?event_id=73596&amp;calc=1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bonusmoney.com.au/offer-calendar/?event_id=73594&amp;calc=1" TargetMode="External"/><Relationship Id="rId1" Type="http://schemas.openxmlformats.org/officeDocument/2006/relationships/hyperlink" Target="https://bonusmoney.com.au/offer-calendar/?event_id=73594&amp;calc=1" TargetMode="External"/><Relationship Id="rId6" Type="http://schemas.openxmlformats.org/officeDocument/2006/relationships/hyperlink" Target="https://bonusmoney.com.au/offer-calendar/?event_id=73596&amp;calc=1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bonusmoney.com.au/offer-calendar/?event_id=73581&amp;calc=1" TargetMode="External"/><Relationship Id="rId10" Type="http://schemas.openxmlformats.org/officeDocument/2006/relationships/hyperlink" Target="https://bonusmoney.com.au/offer-calendar/?event_id=73581&amp;calc=1" TargetMode="External"/><Relationship Id="rId4" Type="http://schemas.openxmlformats.org/officeDocument/2006/relationships/hyperlink" Target="https://bonusmoney.com.au/offer-calendar/?event_id=73581&amp;calc=1" TargetMode="External"/><Relationship Id="rId9" Type="http://schemas.openxmlformats.org/officeDocument/2006/relationships/hyperlink" Target="https://bonusmoney.com.au/offer-calendar/?event_id=73596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519.81000000000006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609.39324500000009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57.534246575342458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48.900500000000008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51.5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6.0917500000000047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6.0917500000000047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tabSelected="1" workbookViewId="0">
      <selection activeCell="A10" sqref="A10:AF10"/>
    </sheetView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10</v>
      </c>
      <c r="G3" s="16" t="s">
        <v>68</v>
      </c>
      <c r="H3" s="3">
        <v>30</v>
      </c>
      <c r="I3" s="16">
        <v>25</v>
      </c>
      <c r="J3" s="16">
        <v>5.3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10</v>
      </c>
      <c r="T3" s="15"/>
      <c r="U3" s="15"/>
      <c r="V3" s="3">
        <f>(I3*J3)-L3*(K3-1)-I3</f>
        <v>107.5</v>
      </c>
      <c r="W3" s="3">
        <f>I3*(J3-1) - IF(C3="Betfair",I3*(J3-1) * AB3, 0)</f>
        <v>107.5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96.68</v>
      </c>
      <c r="J4" s="20">
        <v>1.38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36.738399999999984</v>
      </c>
      <c r="W4" s="5">
        <f>I4*(J4-1) - IF(C4="Betfair",I4*(J4-1) * AB4, 0)</f>
        <v>35.819939999999988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x14ac:dyDescent="0.25">
      <c r="A5" s="6"/>
      <c r="B5" s="6"/>
      <c r="C5" s="6"/>
      <c r="D5" s="6"/>
      <c r="E5" s="6"/>
      <c r="F5" s="3"/>
      <c r="G5" s="18"/>
      <c r="H5" s="3"/>
      <c r="I5" s="16"/>
      <c r="J5" s="17"/>
      <c r="K5" s="18"/>
      <c r="L5" s="18"/>
      <c r="M5" s="3"/>
      <c r="N5" s="3"/>
      <c r="O5" s="3"/>
      <c r="P5" s="3"/>
      <c r="Q5" s="6"/>
      <c r="R5" s="6"/>
      <c r="S5" s="3"/>
      <c r="V5" s="3"/>
      <c r="W5" s="3"/>
      <c r="X5" s="3"/>
      <c r="Y5" s="19"/>
      <c r="Z5" s="19"/>
      <c r="AA5" s="19"/>
      <c r="AB5" s="3"/>
      <c r="AC5" s="6"/>
      <c r="AD5" s="6"/>
      <c r="AE5" s="6"/>
      <c r="AF5" s="6"/>
    </row>
    <row r="6" spans="1:33" x14ac:dyDescent="0.25">
      <c r="A6" s="6" t="s">
        <v>63</v>
      </c>
      <c r="B6" s="6" t="s">
        <v>73</v>
      </c>
      <c r="C6" s="6" t="s">
        <v>65</v>
      </c>
      <c r="D6" s="6" t="s">
        <v>66</v>
      </c>
      <c r="E6" s="6" t="s">
        <v>74</v>
      </c>
      <c r="F6" s="3">
        <v>10</v>
      </c>
      <c r="G6" s="16" t="s">
        <v>75</v>
      </c>
      <c r="H6" s="3">
        <v>25</v>
      </c>
      <c r="I6" s="16">
        <v>30</v>
      </c>
      <c r="J6" s="16">
        <v>7.12</v>
      </c>
      <c r="K6" s="17"/>
      <c r="L6" s="3">
        <f>IF(K6 = "", 0, ((I6*(J6-AD6))/((K6-AB6))))</f>
        <v>0</v>
      </c>
      <c r="M6" s="17">
        <f>IF(C4="Dutch",0,)</f>
        <v>0</v>
      </c>
      <c r="N6" s="18"/>
      <c r="O6" s="18"/>
      <c r="P6" s="3">
        <v>25</v>
      </c>
      <c r="Q6" s="3">
        <f>IF(AND(D6="Dutch", O6=""), 0, IF(N6="win", W6 - Y6, (X6-I6)+I6*AD6))</f>
        <v>0</v>
      </c>
      <c r="R6" s="3">
        <f>Q6+IF(O6= "yes", (P6* J$1), 0)</f>
        <v>0</v>
      </c>
      <c r="S6" s="3">
        <f>IF(D6="Bonus", 0, IF(OR(D6="Dutch", D6="Qualifier"), F6, U6))</f>
        <v>10</v>
      </c>
      <c r="T6" s="15"/>
      <c r="U6" s="15"/>
      <c r="V6" s="3">
        <f>(I6*J6)-L6*(K6-1)-I6</f>
        <v>183.6</v>
      </c>
      <c r="W6" s="3">
        <f>I6*(J6-1) - IF(C6="Betfair",I6*(J6-1) * AB6, 0)</f>
        <v>183.6</v>
      </c>
      <c r="X6" s="3">
        <f>M6-AC6</f>
        <v>0</v>
      </c>
      <c r="Y6" s="3">
        <f>M6*(K6-1)</f>
        <v>0</v>
      </c>
      <c r="Z6" s="19">
        <v>2.5000000000000001E-2</v>
      </c>
      <c r="AA6" s="19">
        <f>D$1</f>
        <v>0</v>
      </c>
      <c r="AB6" s="19">
        <f>Z6 - (AA6 * Z6)</f>
        <v>2.5000000000000001E-2</v>
      </c>
      <c r="AC6" s="3">
        <f>M6 * AB6</f>
        <v>0</v>
      </c>
      <c r="AD6" s="6">
        <f>IF(OR(D6="Bonus", D6="Signup"),1,0)</f>
        <v>0</v>
      </c>
      <c r="AE6" s="6" t="s">
        <v>76</v>
      </c>
      <c r="AF6" s="15" t="s">
        <v>77</v>
      </c>
      <c r="AG6" s="6"/>
    </row>
    <row r="7" spans="1:33" x14ac:dyDescent="0.25">
      <c r="A7" s="8" t="s">
        <v>63</v>
      </c>
      <c r="B7" s="8" t="s">
        <v>73</v>
      </c>
      <c r="C7" s="8" t="s">
        <v>78</v>
      </c>
      <c r="D7" s="8" t="s">
        <v>66</v>
      </c>
      <c r="E7" s="8" t="s">
        <v>74</v>
      </c>
      <c r="F7" s="5">
        <v>3</v>
      </c>
      <c r="G7" s="20" t="s">
        <v>79</v>
      </c>
      <c r="H7" s="5">
        <v>20</v>
      </c>
      <c r="I7" s="20">
        <v>20</v>
      </c>
      <c r="J7" s="20">
        <v>1.4</v>
      </c>
      <c r="K7" s="21"/>
      <c r="L7" s="5">
        <f>IF(K7 = "", 0, ((I7*(J7-AD7))/((K7-AB7))))</f>
        <v>0</v>
      </c>
      <c r="M7" s="21">
        <f>IF(C5="Dutch",0,)</f>
        <v>0</v>
      </c>
      <c r="N7" s="22"/>
      <c r="O7" s="22"/>
      <c r="P7" s="5">
        <v>12</v>
      </c>
      <c r="Q7" s="5">
        <f>IF(AND(D7="Dutch", O7=""), 0, IF(N7="win", W7 - Y7, (X7-I7)+I7*AD7))</f>
        <v>0</v>
      </c>
      <c r="R7" s="5">
        <f>Q7+IF(O7= "yes", (P7* J$1), 0)</f>
        <v>0</v>
      </c>
      <c r="S7" s="5">
        <f>IF(D7="Bonus", 0, IF(OR(D7="Dutch", D7="Qualifier"), F7, U7))</f>
        <v>3</v>
      </c>
      <c r="T7" s="15"/>
      <c r="U7" s="15"/>
      <c r="V7" s="5">
        <f>(I7*J7)-L7*(K7-1)-I7</f>
        <v>8</v>
      </c>
      <c r="W7" s="5">
        <f>I7*(J7-1) - IF(C7="Betfair",I7*(J7-1) * AB7, 0)</f>
        <v>7.9999999999999982</v>
      </c>
      <c r="X7" s="5">
        <f>M7-AC7</f>
        <v>0</v>
      </c>
      <c r="Y7" s="5">
        <f>M7*(K7-1)</f>
        <v>0</v>
      </c>
      <c r="Z7" s="7">
        <v>2.5000000000000001E-2</v>
      </c>
      <c r="AA7" s="7">
        <f>D$1</f>
        <v>0</v>
      </c>
      <c r="AB7" s="7">
        <f>Z7 - (AA7 * Z7)</f>
        <v>2.5000000000000001E-2</v>
      </c>
      <c r="AC7" s="5">
        <f>M7 * AB7</f>
        <v>0</v>
      </c>
      <c r="AD7" s="8">
        <f>IF(OR(D7="Bonus", D7="Signup"),1,0)</f>
        <v>0</v>
      </c>
      <c r="AE7" s="8" t="s">
        <v>80</v>
      </c>
      <c r="AF7" s="15" t="s">
        <v>77</v>
      </c>
      <c r="AG7" s="8"/>
    </row>
    <row r="8" spans="1:33" x14ac:dyDescent="0.25">
      <c r="A8" s="6" t="s">
        <v>63</v>
      </c>
      <c r="B8" s="6" t="s">
        <v>73</v>
      </c>
      <c r="C8" s="6" t="s">
        <v>71</v>
      </c>
      <c r="D8" s="6" t="s">
        <v>66</v>
      </c>
      <c r="E8" s="6" t="s">
        <v>74</v>
      </c>
      <c r="F8" s="3">
        <v>0</v>
      </c>
      <c r="G8" s="16" t="s">
        <v>79</v>
      </c>
      <c r="H8" s="3">
        <v>0</v>
      </c>
      <c r="I8" s="16">
        <v>154.06</v>
      </c>
      <c r="J8" s="16">
        <v>1.21</v>
      </c>
      <c r="K8" s="17"/>
      <c r="L8" s="3">
        <f>IF(K8 = "", 0, ((I8*(J8-AD8))/((K8-AB8))))</f>
        <v>0</v>
      </c>
      <c r="M8" s="17">
        <f>IF(C6="Dutch",0,)</f>
        <v>0</v>
      </c>
      <c r="N8" s="18"/>
      <c r="O8" s="18"/>
      <c r="P8" s="3">
        <v>0</v>
      </c>
      <c r="Q8" s="3">
        <f>IF(AND(D8="Dutch", O8=""), 0, IF(N8="win", W8 - Y8, (X8-I8)+I8*AD8))</f>
        <v>0</v>
      </c>
      <c r="R8" s="3">
        <f>Q8+IF(O8= "yes", (P8* J$1), 0)</f>
        <v>0</v>
      </c>
      <c r="S8" s="3">
        <f>IF(D8="Bonus", 0, IF(OR(D8="Dutch", D8="Qualifier"), F8, U8))</f>
        <v>0</v>
      </c>
      <c r="T8" s="15"/>
      <c r="U8" s="15"/>
      <c r="V8" s="3">
        <f>(I8*J8)-L8*(K8-1)-I8</f>
        <v>32.352599999999995</v>
      </c>
      <c r="W8" s="3">
        <f>I8*(J8-1) - IF(C8="Betfair",I8*(J8-1) * AB8, 0)</f>
        <v>31.543784999999996</v>
      </c>
      <c r="X8" s="3">
        <f>M8-AC8</f>
        <v>0</v>
      </c>
      <c r="Y8" s="3">
        <f>M8*(K8-1)</f>
        <v>0</v>
      </c>
      <c r="Z8" s="19">
        <v>2.5000000000000001E-2</v>
      </c>
      <c r="AA8" s="19">
        <f>D$1</f>
        <v>0</v>
      </c>
      <c r="AB8" s="19">
        <f>Z8 - (AA8 * Z8)</f>
        <v>2.5000000000000001E-2</v>
      </c>
      <c r="AC8" s="3">
        <f>M8 * AB8</f>
        <v>0</v>
      </c>
      <c r="AD8" s="6">
        <f>IF(OR(D8="Bonus", D8="Signup"),1,0)</f>
        <v>0</v>
      </c>
      <c r="AE8" s="6"/>
      <c r="AF8" s="15" t="s">
        <v>77</v>
      </c>
      <c r="AG8" s="6"/>
    </row>
    <row r="9" spans="1:33" x14ac:dyDescent="0.25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5">
      <c r="A10" s="8" t="s">
        <v>89</v>
      </c>
      <c r="B10" s="8" t="s">
        <v>90</v>
      </c>
      <c r="C10" s="8" t="s">
        <v>87</v>
      </c>
      <c r="D10" s="8" t="s">
        <v>91</v>
      </c>
      <c r="E10" s="8" t="s">
        <v>74</v>
      </c>
      <c r="F10" s="5">
        <v>6</v>
      </c>
      <c r="G10" s="20" t="s">
        <v>92</v>
      </c>
      <c r="H10" s="5">
        <v>50</v>
      </c>
      <c r="I10" s="20">
        <v>50</v>
      </c>
      <c r="J10" s="20">
        <v>2.1</v>
      </c>
      <c r="K10" s="21">
        <v>1.85</v>
      </c>
      <c r="L10" s="5">
        <f t="shared" ref="L10" si="0">IF(K10 = "", 0, ((I10*(J10-AD10))/((K10-AB10))))</f>
        <v>57.534246575342458</v>
      </c>
      <c r="M10" s="21">
        <v>57.53</v>
      </c>
      <c r="N10" s="22"/>
      <c r="O10" s="22"/>
      <c r="P10" s="5">
        <v>2</v>
      </c>
      <c r="Q10" s="5">
        <f t="shared" ref="Q10" si="1">IF(AND(D10="Dutch", O10=""), 0, IF(N10="win", W10 - Y10, (X10-I10)+I10*AD10))</f>
        <v>6.0917500000000047</v>
      </c>
      <c r="R10" s="5">
        <f t="shared" ref="R10" si="2">Q10+IF(O10= "yes", (P10* J$1), 0)</f>
        <v>6.0917500000000047</v>
      </c>
      <c r="S10" s="5">
        <f t="shared" ref="S10" si="3">IF(D10="Bonus", 0, IF(OR(D10="Dutch", D10="Qualifier"), F10, U10))</f>
        <v>6</v>
      </c>
      <c r="T10" s="15"/>
      <c r="U10" s="15"/>
      <c r="V10" s="5">
        <f t="shared" ref="V10" si="4">(I10*J10)-L10*(K10-1)-I10</f>
        <v>6.0958904109589085</v>
      </c>
      <c r="W10" s="5">
        <f t="shared" ref="W10" si="5">I10*(J10-1) - IF(C10="Betfair",I10*(J10-1) * AB10, 0)</f>
        <v>55.000000000000007</v>
      </c>
      <c r="X10" s="5">
        <f t="shared" ref="X10" si="6">M10-AC10</f>
        <v>56.091750000000005</v>
      </c>
      <c r="Y10" s="5">
        <f t="shared" ref="Y10" si="7">M10*(K10-1)</f>
        <v>48.900500000000008</v>
      </c>
      <c r="Z10" s="7">
        <v>2.0249999999999999</v>
      </c>
      <c r="AA10" s="7">
        <f t="shared" ref="AA10" si="8">D$1</f>
        <v>0</v>
      </c>
      <c r="AB10" s="7">
        <v>2.5000000000000001E-2</v>
      </c>
      <c r="AC10" s="5">
        <f t="shared" ref="AC10" si="9">M10 * AB10</f>
        <v>1.43825</v>
      </c>
      <c r="AD10" s="8">
        <f t="shared" ref="AD10" si="10">IF(OR(D10="Bonus", D10="Signup"),1,0)</f>
        <v>0</v>
      </c>
      <c r="AE10" s="8"/>
      <c r="AF10" s="15" t="s">
        <v>93</v>
      </c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6" t="s">
        <v>63</v>
      </c>
      <c r="B12" s="6" t="s">
        <v>81</v>
      </c>
      <c r="C12" s="6" t="s">
        <v>65</v>
      </c>
      <c r="D12" s="6" t="s">
        <v>66</v>
      </c>
      <c r="E12" s="6" t="s">
        <v>82</v>
      </c>
      <c r="F12" s="3">
        <v>10</v>
      </c>
      <c r="G12" s="16" t="s">
        <v>83</v>
      </c>
      <c r="H12" s="3">
        <v>30</v>
      </c>
      <c r="I12" s="16">
        <v>25</v>
      </c>
      <c r="J12" s="16">
        <v>2.84</v>
      </c>
      <c r="K12" s="17"/>
      <c r="L12" s="3">
        <f>IF(K12 = "", 0, ((I12*(J12-AD12))/((K12-AB12))))</f>
        <v>0</v>
      </c>
      <c r="M12" s="17">
        <f>IF(C10="Dutch",0,)</f>
        <v>0</v>
      </c>
      <c r="N12" s="18"/>
      <c r="O12" s="18"/>
      <c r="P12" s="3">
        <v>0</v>
      </c>
      <c r="Q12" s="3">
        <f>IF(AND(D12="Dutch", O12=""), 0, IF(N12="win", W12 - Y12, (X12-I12)+I12*AD12))</f>
        <v>0</v>
      </c>
      <c r="R12" s="3">
        <f>Q12+IF(O12= "yes", (P12* J$1), 0)</f>
        <v>0</v>
      </c>
      <c r="S12" s="3">
        <f>IF(D12="Bonus", 0, IF(OR(D12="Dutch", D12="Qualifier"), F12, U12))</f>
        <v>10</v>
      </c>
      <c r="T12" s="15"/>
      <c r="U12" s="15"/>
      <c r="V12" s="3">
        <f>(I12*J12)-L12*(K12-1)-I12</f>
        <v>46</v>
      </c>
      <c r="W12" s="3">
        <f>I12*(J12-1) - IF(C12="Betfair",I12*(J12-1) * AB12, 0)</f>
        <v>46</v>
      </c>
      <c r="X12" s="3">
        <f>M12-AC12</f>
        <v>0</v>
      </c>
      <c r="Y12" s="3">
        <f>M12*(K12-1)</f>
        <v>0</v>
      </c>
      <c r="Z12" s="19">
        <v>2.5000000000000001E-2</v>
      </c>
      <c r="AA12" s="19">
        <f>D$1</f>
        <v>0</v>
      </c>
      <c r="AB12" s="19">
        <f>Z12 - (AA12 * Z12)</f>
        <v>2.5000000000000001E-2</v>
      </c>
      <c r="AC12" s="3">
        <f>M12 * AB12</f>
        <v>0</v>
      </c>
      <c r="AD12" s="6">
        <f>IF(OR(D12="Bonus", D12="Signup"),1,0)</f>
        <v>0</v>
      </c>
      <c r="AE12" s="6" t="s">
        <v>69</v>
      </c>
      <c r="AF12" s="15" t="s">
        <v>84</v>
      </c>
      <c r="AG12" s="6"/>
    </row>
    <row r="13" spans="1:33" x14ac:dyDescent="0.25">
      <c r="A13" s="8" t="s">
        <v>63</v>
      </c>
      <c r="B13" s="8" t="s">
        <v>81</v>
      </c>
      <c r="C13" s="8" t="s">
        <v>78</v>
      </c>
      <c r="D13" s="8" t="s">
        <v>66</v>
      </c>
      <c r="E13" s="8" t="s">
        <v>82</v>
      </c>
      <c r="F13" s="5">
        <v>10</v>
      </c>
      <c r="G13" s="20" t="s">
        <v>85</v>
      </c>
      <c r="H13" s="5">
        <v>20</v>
      </c>
      <c r="I13" s="20">
        <v>20</v>
      </c>
      <c r="J13" s="20">
        <v>2.8</v>
      </c>
      <c r="K13" s="21"/>
      <c r="L13" s="5">
        <f>IF(K13 = "", 0, ((I13*(J13-AD13))/((K13-AB13))))</f>
        <v>0</v>
      </c>
      <c r="M13" s="21">
        <f>IF(C11="Dutch",0,)</f>
        <v>0</v>
      </c>
      <c r="N13" s="22"/>
      <c r="O13" s="22"/>
      <c r="P13" s="5">
        <v>12</v>
      </c>
      <c r="Q13" s="5">
        <f>IF(AND(D13="Dutch", O13=""), 0, IF(N13="win", W13 - Y13, (X13-I13)+I13*AD13))</f>
        <v>0</v>
      </c>
      <c r="R13" s="5">
        <f>Q13+IF(O13= "yes", (P13* J$1), 0)</f>
        <v>0</v>
      </c>
      <c r="S13" s="5">
        <f>IF(D13="Bonus", 0, IF(OR(D13="Dutch", D13="Qualifier"), F13, U13))</f>
        <v>10</v>
      </c>
      <c r="T13" s="15"/>
      <c r="U13" s="15"/>
      <c r="V13" s="5">
        <f>(I13*J13)-L13*(K13-1)-I13</f>
        <v>36</v>
      </c>
      <c r="W13" s="5">
        <f>I13*(J13-1) - IF(C13="Betfair",I13*(J13-1) * AB13, 0)</f>
        <v>36</v>
      </c>
      <c r="X13" s="5">
        <f>M13-AC13</f>
        <v>0</v>
      </c>
      <c r="Y13" s="5">
        <f>M13*(K13-1)</f>
        <v>0</v>
      </c>
      <c r="Z13" s="7">
        <v>2.5000000000000001E-2</v>
      </c>
      <c r="AA13" s="7">
        <f>D$1</f>
        <v>0</v>
      </c>
      <c r="AB13" s="7">
        <f>Z13 - (AA13 * Z13)</f>
        <v>2.5000000000000001E-2</v>
      </c>
      <c r="AC13" s="5">
        <f>M13 * AB13</f>
        <v>0</v>
      </c>
      <c r="AD13" s="8">
        <f>IF(OR(D13="Bonus", D13="Signup"),1,0)</f>
        <v>0</v>
      </c>
      <c r="AE13" s="8" t="s">
        <v>86</v>
      </c>
      <c r="AF13" s="15" t="s">
        <v>84</v>
      </c>
      <c r="AG13" s="8"/>
    </row>
    <row r="14" spans="1:33" x14ac:dyDescent="0.25">
      <c r="A14" s="6" t="s">
        <v>63</v>
      </c>
      <c r="B14" s="6" t="s">
        <v>81</v>
      </c>
      <c r="C14" s="6" t="s">
        <v>87</v>
      </c>
      <c r="D14" s="6" t="s">
        <v>66</v>
      </c>
      <c r="E14" s="6" t="s">
        <v>82</v>
      </c>
      <c r="F14" s="3">
        <v>2.5</v>
      </c>
      <c r="G14" s="16" t="s">
        <v>85</v>
      </c>
      <c r="H14" s="3">
        <v>50</v>
      </c>
      <c r="I14" s="16">
        <v>50</v>
      </c>
      <c r="J14" s="16">
        <v>2.2000000000000002</v>
      </c>
      <c r="K14" s="17"/>
      <c r="L14" s="3">
        <f>IF(K14 = "", 0, ((I14*(J14-AD14))/((K14-AB14))))</f>
        <v>0</v>
      </c>
      <c r="M14" s="17">
        <f>IF(C12="Dutch",0,)</f>
        <v>0</v>
      </c>
      <c r="N14" s="18"/>
      <c r="O14" s="18"/>
      <c r="P14" s="3">
        <v>0</v>
      </c>
      <c r="Q14" s="3">
        <f>IF(AND(D14="Dutch", O14=""), 0, IF(N14="win", W14 - Y14, (X14-I14)+I14*AD14))</f>
        <v>0</v>
      </c>
      <c r="R14" s="3">
        <f>Q14+IF(O14= "yes", (P14* J$1), 0)</f>
        <v>0</v>
      </c>
      <c r="S14" s="3">
        <f>IF(D14="Bonus", 0, IF(OR(D14="Dutch", D14="Qualifier"), F14, U14))</f>
        <v>2.5</v>
      </c>
      <c r="T14" s="15"/>
      <c r="U14" s="15"/>
      <c r="V14" s="3">
        <f>(I14*J14)-L14*(K14-1)-I14</f>
        <v>60.000000000000014</v>
      </c>
      <c r="W14" s="3">
        <f>I14*(J14-1) - IF(C14="Betfair",I14*(J14-1) * AB14, 0)</f>
        <v>60.000000000000007</v>
      </c>
      <c r="X14" s="3">
        <f>M14-AC14</f>
        <v>0</v>
      </c>
      <c r="Y14" s="3">
        <f>M14*(K14-1)</f>
        <v>0</v>
      </c>
      <c r="Z14" s="19">
        <v>2.5000000000000001E-2</v>
      </c>
      <c r="AA14" s="19">
        <f>D$1</f>
        <v>0</v>
      </c>
      <c r="AB14" s="19">
        <f>Z14 - (AA14 * Z14)</f>
        <v>2.5000000000000001E-2</v>
      </c>
      <c r="AC14" s="3">
        <f>M14 * AB14</f>
        <v>0</v>
      </c>
      <c r="AD14" s="6">
        <f>IF(OR(D14="Bonus", D14="Signup"),1,0)</f>
        <v>0</v>
      </c>
      <c r="AE14" s="6" t="s">
        <v>88</v>
      </c>
      <c r="AF14" s="15" t="s">
        <v>84</v>
      </c>
      <c r="AG14" s="6"/>
    </row>
    <row r="15" spans="1:33" x14ac:dyDescent="0.25">
      <c r="A15" s="8" t="s">
        <v>63</v>
      </c>
      <c r="B15" s="8" t="s">
        <v>81</v>
      </c>
      <c r="C15" s="8" t="s">
        <v>71</v>
      </c>
      <c r="D15" s="8" t="s">
        <v>66</v>
      </c>
      <c r="E15" s="8" t="s">
        <v>82</v>
      </c>
      <c r="F15" s="5">
        <v>0</v>
      </c>
      <c r="G15" s="20" t="s">
        <v>83</v>
      </c>
      <c r="H15" s="5">
        <v>0</v>
      </c>
      <c r="I15" s="20">
        <v>49.07</v>
      </c>
      <c r="J15" s="20">
        <v>1.96</v>
      </c>
      <c r="K15" s="21"/>
      <c r="L15" s="5">
        <f>IF(K15 = "", 0, ((I15*(J15-AD15))/((K15-AB15))))</f>
        <v>0</v>
      </c>
      <c r="M15" s="21">
        <f>IF(C13="Dutch",0,)</f>
        <v>0</v>
      </c>
      <c r="N15" s="22"/>
      <c r="O15" s="22"/>
      <c r="P15" s="5">
        <v>0</v>
      </c>
      <c r="Q15" s="5">
        <f>IF(AND(D15="Dutch", O15=""), 0, IF(N15="win", W15 - Y15, (X15-I15)+I15*AD15))</f>
        <v>0</v>
      </c>
      <c r="R15" s="5">
        <f>Q15+IF(O15= "yes", (P15* J$1), 0)</f>
        <v>0</v>
      </c>
      <c r="S15" s="5">
        <f>IF(D15="Bonus", 0, IF(OR(D15="Dutch", D15="Qualifier"), F15, U15))</f>
        <v>0</v>
      </c>
      <c r="T15" s="15"/>
      <c r="U15" s="15"/>
      <c r="V15" s="5">
        <f>(I15*J15)-L15*(K15-1)-I15</f>
        <v>47.107199999999999</v>
      </c>
      <c r="W15" s="5">
        <f>I15*(J15-1) - IF(C15="Betfair",I15*(J15-1) * AB15, 0)</f>
        <v>45.929519999999997</v>
      </c>
      <c r="X15" s="5">
        <f>M15-AC15</f>
        <v>0</v>
      </c>
      <c r="Y15" s="5">
        <f>M15*(K15-1)</f>
        <v>0</v>
      </c>
      <c r="Z15" s="7">
        <v>2.5000000000000001E-2</v>
      </c>
      <c r="AA15" s="7">
        <f>D$1</f>
        <v>0</v>
      </c>
      <c r="AB15" s="7">
        <f>Z15 - (AA15 * Z15)</f>
        <v>2.5000000000000001E-2</v>
      </c>
      <c r="AC15" s="5">
        <f>M15 * AB15</f>
        <v>0</v>
      </c>
      <c r="AD15" s="8">
        <f>IF(OR(D15="Bonus", D15="Signup"),1,0)</f>
        <v>0</v>
      </c>
      <c r="AE15" s="8"/>
      <c r="AF15" s="15" t="s">
        <v>84</v>
      </c>
      <c r="AG15" s="8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5 G9 G16:G100000 G11">
    <cfRule type="containsBlanks" dxfId="23" priority="19">
      <formula>LEN(TRIM(G3))=0</formula>
    </cfRule>
  </conditionalFormatting>
  <conditionalFormatting sqref="I3:I5 I9 I16:I100000 I11">
    <cfRule type="containsBlanks" dxfId="22" priority="20">
      <formula>LEN(TRIM(I3))=0</formula>
    </cfRule>
  </conditionalFormatting>
  <conditionalFormatting sqref="J3:J5 J9 J16:J100000 J11">
    <cfRule type="containsBlanks" dxfId="21" priority="21">
      <formula>LEN(TRIM(J3))=0</formula>
    </cfRule>
  </conditionalFormatting>
  <conditionalFormatting sqref="M3:M5 M9 M16:M100000 M11">
    <cfRule type="containsBlanks" dxfId="20" priority="22">
      <formula>LEN(TRIM(M3))=0</formula>
    </cfRule>
  </conditionalFormatting>
  <conditionalFormatting sqref="N3:N5 N9 N16:N100000 N11">
    <cfRule type="containsBlanks" dxfId="19" priority="23">
      <formula>LEN(TRIM(N3))=0</formula>
    </cfRule>
  </conditionalFormatting>
  <conditionalFormatting sqref="O3:O5 O9 O16:O100000 O11">
    <cfRule type="containsBlanks" dxfId="18" priority="24">
      <formula>LEN(TRIM(O3))=0</formula>
    </cfRule>
  </conditionalFormatting>
  <conditionalFormatting sqref="G6:G8">
    <cfRule type="containsBlanks" dxfId="17" priority="13">
      <formula>LEN(TRIM(G6))=0</formula>
    </cfRule>
  </conditionalFormatting>
  <conditionalFormatting sqref="I6:I8">
    <cfRule type="containsBlanks" dxfId="16" priority="14">
      <formula>LEN(TRIM(I6))=0</formula>
    </cfRule>
  </conditionalFormatting>
  <conditionalFormatting sqref="J6:J8">
    <cfRule type="containsBlanks" dxfId="15" priority="15">
      <formula>LEN(TRIM(J6))=0</formula>
    </cfRule>
  </conditionalFormatting>
  <conditionalFormatting sqref="M6:M8">
    <cfRule type="containsBlanks" dxfId="14" priority="16">
      <formula>LEN(TRIM(M6))=0</formula>
    </cfRule>
  </conditionalFormatting>
  <conditionalFormatting sqref="N6:N8">
    <cfRule type="containsBlanks" dxfId="13" priority="17">
      <formula>LEN(TRIM(N6))=0</formula>
    </cfRule>
  </conditionalFormatting>
  <conditionalFormatting sqref="O6:O8">
    <cfRule type="containsBlanks" dxfId="12" priority="18">
      <formula>LEN(TRIM(O6))=0</formula>
    </cfRule>
  </conditionalFormatting>
  <conditionalFormatting sqref="G12:G15">
    <cfRule type="containsBlanks" dxfId="11" priority="7">
      <formula>LEN(TRIM(G12))=0</formula>
    </cfRule>
  </conditionalFormatting>
  <conditionalFormatting sqref="I12:I15">
    <cfRule type="containsBlanks" dxfId="10" priority="8">
      <formula>LEN(TRIM(I12))=0</formula>
    </cfRule>
  </conditionalFormatting>
  <conditionalFormatting sqref="J12:J15">
    <cfRule type="containsBlanks" dxfId="9" priority="9">
      <formula>LEN(TRIM(J12))=0</formula>
    </cfRule>
  </conditionalFormatting>
  <conditionalFormatting sqref="M12:M15">
    <cfRule type="containsBlanks" dxfId="8" priority="10">
      <formula>LEN(TRIM(M12))=0</formula>
    </cfRule>
  </conditionalFormatting>
  <conditionalFormatting sqref="N12:N15">
    <cfRule type="containsBlanks" dxfId="7" priority="11">
      <formula>LEN(TRIM(N12))=0</formula>
    </cfRule>
  </conditionalFormatting>
  <conditionalFormatting sqref="O12:O15">
    <cfRule type="containsBlanks" dxfId="6" priority="12">
      <formula>LEN(TRIM(O12))=0</formula>
    </cfRule>
  </conditionalFormatting>
  <conditionalFormatting sqref="G10">
    <cfRule type="containsBlanks" dxfId="5" priority="1">
      <formula>LEN(TRIM(G10))=0</formula>
    </cfRule>
  </conditionalFormatting>
  <conditionalFormatting sqref="I10">
    <cfRule type="containsBlanks" dxfId="4" priority="2">
      <formula>LEN(TRIM(I10))=0</formula>
    </cfRule>
  </conditionalFormatting>
  <conditionalFormatting sqref="J10">
    <cfRule type="containsBlanks" dxfId="3" priority="3">
      <formula>LEN(TRIM(J10))=0</formula>
    </cfRule>
  </conditionalFormatting>
  <conditionalFormatting sqref="M10">
    <cfRule type="containsBlanks" dxfId="2" priority="4">
      <formula>LEN(TRIM(M10))=0</formula>
    </cfRule>
  </conditionalFormatting>
  <conditionalFormatting sqref="N10">
    <cfRule type="containsBlanks" dxfId="1" priority="5">
      <formula>LEN(TRIM(N10))=0</formula>
    </cfRule>
  </conditionalFormatting>
  <conditionalFormatting sqref="O10">
    <cfRule type="containsBlanks" dxfId="0" priority="6">
      <formula>LEN(TRIM(O10))=0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6" r:id="rId3" xr:uid="{51E9ED7B-A276-4778-8C08-140BFA96AE63}"/>
    <hyperlink ref="AF7" r:id="rId4" xr:uid="{02413597-10ED-4AB7-A5AE-FF15ECE6A234}"/>
    <hyperlink ref="AF8" r:id="rId5" xr:uid="{3AADC1FD-CD1F-4BFD-8330-B57299695C59}"/>
    <hyperlink ref="AF12" r:id="rId6" xr:uid="{5532446A-CEC7-4B41-A28D-C2FE4D5922FE}"/>
    <hyperlink ref="AF13" r:id="rId7" xr:uid="{CB9F35AC-F205-40E3-B558-78BB81DDD93A}"/>
    <hyperlink ref="AF14" r:id="rId8" xr:uid="{215246CE-07ED-4507-B60A-42358C3831FE}"/>
    <hyperlink ref="AF15" r:id="rId9" xr:uid="{926EFE9D-DD7E-44D8-9DF4-24C786A99E8C}"/>
    <hyperlink ref="AF10" r:id="rId10" display="https://bonusmoney.com.au/offer-calendar/?event_id=73581&amp;calc=1" xr:uid="{DE720034-3C55-4EFD-AB07-52519350D04E}"/>
  </hyperlinks>
  <pageMargins left="0.7" right="0.7" top="0.75" bottom="0.75" header="0.3" footer="0.3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2018-08-10T00:53:11Z</dcterms:created>
  <dcterms:modified xsi:type="dcterms:W3CDTF">2018-08-10T01:01:23Z</dcterms:modified>
</cp:coreProperties>
</file>