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01A5B202-2213-42B1-992E-52F019F4B92A}" xr6:coauthVersionLast="34" xr6:coauthVersionMax="34" xr10:uidLastSave="{00000000-0000-0000-0000-000000000000}"/>
  <bookViews>
    <workbookView xWindow="0" yWindow="0" windowWidth="15345" windowHeight="4470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6" i="2" l="1"/>
  <c r="AA6" i="2"/>
  <c r="AB6" i="2" s="1"/>
  <c r="W6" i="2" s="1"/>
  <c r="V6" i="2"/>
  <c r="S6" i="2"/>
  <c r="Q6" i="2"/>
  <c r="R6" i="2" s="1"/>
  <c r="M6" i="2"/>
  <c r="Y6" i="2" s="1"/>
  <c r="L6" i="2"/>
  <c r="AD5" i="2"/>
  <c r="AB5" i="2"/>
  <c r="AA5" i="2"/>
  <c r="W5" i="2"/>
  <c r="I13" i="1" s="1"/>
  <c r="V5" i="2"/>
  <c r="S5" i="2"/>
  <c r="Q5" i="2"/>
  <c r="I47" i="1" s="1"/>
  <c r="M5" i="2"/>
  <c r="Y5" i="2" s="1"/>
  <c r="L5" i="2"/>
  <c r="AD4" i="2"/>
  <c r="AC4" i="2"/>
  <c r="AB4" i="2"/>
  <c r="AA4" i="2"/>
  <c r="X4" i="2"/>
  <c r="W4" i="2"/>
  <c r="V4" i="2"/>
  <c r="S4" i="2"/>
  <c r="R4" i="2"/>
  <c r="Q4" i="2"/>
  <c r="M4" i="2"/>
  <c r="Y4" i="2" s="1"/>
  <c r="L4" i="2"/>
  <c r="AD3" i="2"/>
  <c r="I21" i="1" s="1"/>
  <c r="AC3" i="2"/>
  <c r="AB3" i="2"/>
  <c r="AA3" i="2"/>
  <c r="Y3" i="2"/>
  <c r="I16" i="1" s="1"/>
  <c r="X3" i="2"/>
  <c r="W3" i="2"/>
  <c r="S3" i="2"/>
  <c r="R3" i="2"/>
  <c r="Q3" i="2"/>
  <c r="M3" i="2"/>
  <c r="L3" i="2"/>
  <c r="I15" i="1" s="1"/>
  <c r="I37" i="1"/>
  <c r="I38" i="1" s="1"/>
  <c r="I36" i="1"/>
  <c r="I34" i="1"/>
  <c r="I29" i="1"/>
  <c r="I28" i="1"/>
  <c r="I30" i="1" s="1"/>
  <c r="I25" i="1"/>
  <c r="I24" i="1"/>
  <c r="I26" i="1" s="1"/>
  <c r="I17" i="1"/>
  <c r="I12" i="1"/>
  <c r="I11" i="1"/>
  <c r="I32" i="1" l="1"/>
  <c r="I44" i="1"/>
  <c r="I40" i="1"/>
  <c r="I41" i="1" s="1"/>
  <c r="V3" i="2"/>
  <c r="R5" i="2"/>
  <c r="AC5" i="2"/>
  <c r="X5" i="2" s="1"/>
  <c r="I19" i="1"/>
  <c r="I20" i="1"/>
  <c r="I22" i="1" s="1"/>
  <c r="AC6" i="2"/>
  <c r="X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$2.00 Enhanced Odds - Melbourne - Max Bet $25</t>
        </r>
      </text>
    </comment>
    <comment ref="C4" authorId="0" shapeId="0" xr:uid="{00000000-0006-0000-0100-000002000000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  <comment ref="C5" authorId="0" shapeId="0" xr:uid="{00000000-0006-0000-0100-000003000000}">
      <text>
        <r>
          <rPr>
            <sz val="8"/>
            <color indexed="81"/>
            <rFont val="Tahoma"/>
            <family val="2"/>
          </rPr>
          <t>Melbourne Price boosted to 2.00 - Max Bet $25</t>
        </r>
      </text>
    </comment>
  </commentList>
</comments>
</file>

<file path=xl/sharedStrings.xml><?xml version="1.0" encoding="utf-8"?>
<sst xmlns="http://schemas.openxmlformats.org/spreadsheetml/2006/main" count="94" uniqueCount="77">
  <si>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</si>
  <si>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</si>
  <si>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</si>
  <si>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</si>
  <si>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</si>
  <si>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</si>
  <si>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</si>
  <si>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</si>
  <si>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</si>
  <si>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</si>
  <si>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</si>
  <si>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</si>
  <si>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</si>
  <si>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</si>
  <si>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</si>
  <si>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</si>
  <si>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</si>
  <si>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</si>
  <si>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</si>
  <si>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</si>
  <si>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</si>
  <si>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</si>
  <si>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</si>
  <si>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</si>
  <si>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</si>
  <si>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</si>
  <si>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</si>
  <si>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</si>
  <si>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</si>
  <si>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</si>
  <si>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</si>
  <si>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</si>
  <si>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</si>
  <si>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</si>
  <si>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</si>
  <si>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</si>
  <si>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</si>
  <si>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</si>
  <si>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</si>
  <si>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</si>
  <si>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</si>
  <si>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</si>
  <si>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</si>
  <si>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</si>
  <si>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</si>
  <si>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</si>
  <si>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</si>
  <si>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</si>
  <si>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</si>
  <si>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</si>
  <si>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</si>
  <si>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</si>
  <si>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</si>
  <si>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</si>
  <si>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</si>
  <si>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</si>
  <si>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</si>
  <si>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</si>
  <si>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</si>
  <si>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</si>
  <si>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</si>
  <si>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</si>
  <si>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</si>
  <si>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2018-09-07</t>
  </si>
  <si>
    <t>19:50</t>
  </si>
  <si>
    <t>BetEasy</t>
  </si>
  <si>
    <t>Dutch</t>
  </si>
  <si>
    <t>AFL Finals - Melbourne v Geelong</t>
  </si>
  <si>
    <t>Melbourne</t>
  </si>
  <si>
    <t>$2.00 Enhanced Odds - Melbourne - Max Bet $25</t>
  </si>
  <si>
    <t>https://bonusmoney.com.au/offer-calendar/?event_id=80592&amp;calc=1</t>
  </si>
  <si>
    <t>Sportsbet</t>
  </si>
  <si>
    <t>Geelong</t>
  </si>
  <si>
    <t>Place a Head-to-Head bet on all Week 1 AFL Finals matches and if your team wins we will DOUBLE YOUR WINNINGS, up to $50 in bonus bets!</t>
  </si>
  <si>
    <t>Unibet</t>
  </si>
  <si>
    <t>Melbourne Price boosted to 2.00 - Max Bet $25</t>
  </si>
  <si>
    <t>Betfair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</si>
</sst>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nusmoney.com.au/offer-calendar/?event_id=80592&amp;calc=1" TargetMode="External"/><Relationship Id="rId2" Type="http://schemas.openxmlformats.org/officeDocument/2006/relationships/hyperlink" Target="https://bonusmoney.com.au/offer-calendar/?event_id=80592&amp;calc=1" TargetMode="External"/><Relationship Id="rId1" Type="http://schemas.openxmlformats.org/officeDocument/2006/relationships/hyperlink" Target="https://bonusmoney.com.au/offer-calendar/?event_id=80592&amp;calc=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bonusmoney.com.au/offer-calendar/?event_id=80592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129.31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195.19810999999999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11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/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1.5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1.5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8</v>
      </c>
      <c r="G4" s="20" t="s">
        <v>72</v>
      </c>
      <c r="H4" s="5">
        <v>50</v>
      </c>
      <c r="I4" s="20">
        <v>45.45</v>
      </c>
      <c r="J4" s="20">
        <v>3.57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50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8</v>
      </c>
      <c r="T4" s="15"/>
      <c r="U4" s="15"/>
      <c r="V4" s="5">
        <f>(I4*J4)-L4*(K4-1)-I4</f>
        <v>116.80650000000001</v>
      </c>
      <c r="W4" s="5">
        <f>I4*(J4-1) - IF(C4="Betfair",I4*(J4-1) * AB4, 0)</f>
        <v>116.8065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 t="s">
        <v>73</v>
      </c>
      <c r="AF4" s="15" t="s">
        <v>70</v>
      </c>
      <c r="AG4" s="8"/>
    </row>
    <row r="5" spans="1:33" x14ac:dyDescent="0.25">
      <c r="A5" s="6" t="s">
        <v>63</v>
      </c>
      <c r="B5" s="6" t="s">
        <v>64</v>
      </c>
      <c r="C5" s="6" t="s">
        <v>74</v>
      </c>
      <c r="D5" s="6" t="s">
        <v>66</v>
      </c>
      <c r="E5" s="6" t="s">
        <v>67</v>
      </c>
      <c r="F5" s="3">
        <v>1.5</v>
      </c>
      <c r="G5" s="16" t="s">
        <v>68</v>
      </c>
      <c r="H5" s="3">
        <v>25</v>
      </c>
      <c r="I5" s="16">
        <v>25</v>
      </c>
      <c r="J5" s="16">
        <v>2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0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1.5</v>
      </c>
      <c r="T5" s="15"/>
      <c r="U5" s="15"/>
      <c r="V5" s="3">
        <f>(I5*J5)-L5*(K5-1)-I5</f>
        <v>25</v>
      </c>
      <c r="W5" s="3">
        <f>I5*(J5-1) - IF(C5="Betfair",I5*(J5-1) * AB5, 0)</f>
        <v>25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 t="s">
        <v>75</v>
      </c>
      <c r="AF5" s="15" t="s">
        <v>70</v>
      </c>
      <c r="AG5" s="6"/>
    </row>
    <row r="6" spans="1:33" x14ac:dyDescent="0.25">
      <c r="A6" s="8" t="s">
        <v>63</v>
      </c>
      <c r="B6" s="8" t="s">
        <v>64</v>
      </c>
      <c r="C6" s="8" t="s">
        <v>76</v>
      </c>
      <c r="D6" s="8" t="s">
        <v>66</v>
      </c>
      <c r="E6" s="8" t="s">
        <v>67</v>
      </c>
      <c r="F6" s="5">
        <v>0</v>
      </c>
      <c r="G6" s="20" t="s">
        <v>68</v>
      </c>
      <c r="H6" s="5">
        <v>0</v>
      </c>
      <c r="I6" s="20">
        <v>33.86</v>
      </c>
      <c r="J6" s="20">
        <v>1.86</v>
      </c>
      <c r="K6" s="21"/>
      <c r="L6" s="5">
        <f>IF(K6 = "", 0, ((I6*(J6-AD6))/((K6-AB6))))</f>
        <v>0</v>
      </c>
      <c r="M6" s="21">
        <f>IF(C4="Dutch",0,)</f>
        <v>0</v>
      </c>
      <c r="N6" s="22"/>
      <c r="O6" s="22"/>
      <c r="P6" s="5">
        <v>0</v>
      </c>
      <c r="Q6" s="5">
        <f>IF(AND(D6="Dutch", O6=""), 0, IF(N6="win", W6 - Y6, (X6-I6)+I6*AD6))</f>
        <v>0</v>
      </c>
      <c r="R6" s="5">
        <f>Q6+IF(O6= "yes", (P6* J$1), 0)</f>
        <v>0</v>
      </c>
      <c r="S6" s="5">
        <f>IF(D6="Bonus", 0, IF(OR(D6="Dutch", D6="Qualifier"), F6, U6))</f>
        <v>0</v>
      </c>
      <c r="T6" s="15"/>
      <c r="U6" s="15"/>
      <c r="V6" s="5">
        <f>(I6*J6)-L6*(K6-1)-I6</f>
        <v>29.119600000000005</v>
      </c>
      <c r="W6" s="5">
        <f>I6*(J6-1) - IF(C6="Betfair",I6*(J6-1) * AB6, 0)</f>
        <v>28.39161</v>
      </c>
      <c r="X6" s="5">
        <f>M6-AC6</f>
        <v>0</v>
      </c>
      <c r="Y6" s="5">
        <f>M6*(K6-1)</f>
        <v>0</v>
      </c>
      <c r="Z6" s="7">
        <v>2.5000000000000001E-2</v>
      </c>
      <c r="AA6" s="7">
        <f>D$1</f>
        <v>0</v>
      </c>
      <c r="AB6" s="7">
        <f>Z6 - (AA6 * Z6)</f>
        <v>2.5000000000000001E-2</v>
      </c>
      <c r="AC6" s="5">
        <f>M6 * AB6</f>
        <v>0</v>
      </c>
      <c r="AD6" s="8">
        <f>IF(OR(D6="Bonus", D6="Signup"),1,0)</f>
        <v>0</v>
      </c>
      <c r="AE6" s="8"/>
      <c r="AF6" s="15" t="s">
        <v>70</v>
      </c>
      <c r="AG6" s="8"/>
    </row>
    <row r="7" spans="1:33" x14ac:dyDescent="0.25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5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00000000-0004-0000-0100-000002000000}"/>
    <hyperlink ref="AF6" r:id="rId4" xr:uid="{00000000-0004-0000-0100-000003000000}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2018-09-07T02:07:03Z</dcterms:created>
  <dcterms:modified xsi:type="dcterms:W3CDTF">2018-09-07T02:10:59Z</dcterms:modified>
</cp:coreProperties>
</file>