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2CB86DA6-5169-4424-AF16-AF59DC8B13C4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</workbook>
</file>

<file path=xl/calcChain.xml><?xml version="1.0" encoding="utf-8"?>
<calcChain xmlns="http://schemas.openxmlformats.org/spreadsheetml/2006/main">
  <c r="AD11" i="2" l="1"/>
  <c r="AA11" i="2"/>
  <c r="AB11" i="2" s="1"/>
  <c r="W11" i="2"/>
  <c r="S11" i="2"/>
  <c r="Y11" i="2"/>
  <c r="L11" i="2"/>
  <c r="V11" i="2" s="1"/>
  <c r="AD9" i="2"/>
  <c r="AA9" i="2"/>
  <c r="AB9" i="2" s="1"/>
  <c r="W9" i="2"/>
  <c r="S9" i="2"/>
  <c r="Y9" i="2"/>
  <c r="L9" i="2"/>
  <c r="V9" i="2" s="1"/>
  <c r="AD7" i="2"/>
  <c r="AA7" i="2"/>
  <c r="AB7" i="2" s="1"/>
  <c r="W7" i="2"/>
  <c r="S7" i="2"/>
  <c r="Y7" i="2"/>
  <c r="L7" i="2"/>
  <c r="V7" i="2" s="1"/>
  <c r="AD5" i="2"/>
  <c r="L5" i="2" s="1"/>
  <c r="AA5" i="2"/>
  <c r="AB5" i="2" s="1"/>
  <c r="W5" i="2"/>
  <c r="S5" i="2"/>
  <c r="Q5" i="2"/>
  <c r="R5" i="2" s="1"/>
  <c r="Y5" i="2"/>
  <c r="AD4" i="2"/>
  <c r="AA4" i="2"/>
  <c r="AB4" i="2" s="1"/>
  <c r="W4" i="2" s="1"/>
  <c r="V4" i="2"/>
  <c r="Y4" i="2"/>
  <c r="AD3" i="2"/>
  <c r="AB3" i="2"/>
  <c r="AA3" i="2"/>
  <c r="W3" i="2"/>
  <c r="S3" i="2"/>
  <c r="Y3" i="2"/>
  <c r="L3" i="2"/>
  <c r="V3" i="2" s="1"/>
  <c r="I37" i="1"/>
  <c r="I36" i="1"/>
  <c r="I29" i="1"/>
  <c r="I28" i="1"/>
  <c r="I25" i="1"/>
  <c r="I24" i="1"/>
  <c r="I17" i="1"/>
  <c r="I11" i="1"/>
  <c r="AC11" i="2" l="1"/>
  <c r="X11" i="2" s="1"/>
  <c r="Q11" i="2" s="1"/>
  <c r="R11" i="2" s="1"/>
  <c r="I19" i="1"/>
  <c r="AC9" i="2"/>
  <c r="X9" i="2" s="1"/>
  <c r="Q9" i="2" s="1"/>
  <c r="R9" i="2" s="1"/>
  <c r="AC7" i="2"/>
  <c r="X7" i="2" s="1"/>
  <c r="Q7" i="2" s="1"/>
  <c r="R7" i="2" s="1"/>
  <c r="I21" i="1"/>
  <c r="I20" i="1"/>
  <c r="I22" i="1" s="1"/>
  <c r="V5" i="2"/>
  <c r="I15" i="1"/>
  <c r="I16" i="1"/>
  <c r="I13" i="1"/>
  <c r="AC5" i="2"/>
  <c r="X5" i="2" s="1"/>
  <c r="I26" i="1"/>
  <c r="I30" i="1"/>
  <c r="I12" i="1"/>
  <c r="I34" i="1"/>
  <c r="I38" i="1"/>
  <c r="AC3" i="2"/>
  <c r="X3" i="2" s="1"/>
  <c r="Q3" i="2" s="1"/>
  <c r="AC4" i="2"/>
  <c r="X4" i="2" s="1"/>
  <c r="I32" i="1" l="1"/>
  <c r="I40" i="1"/>
  <c r="I41" i="1" s="1"/>
  <c r="R3" i="2"/>
  <c r="I44" i="1" s="1"/>
  <c r="I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5" authorId="0" shapeId="0" xr:uid="{3311554D-1062-444C-A7C9-12EBF1E371DC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7" authorId="0" shapeId="0" xr:uid="{142EF81A-81FE-406F-9B7A-3C81A6AB4987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9" authorId="0" shapeId="0" xr:uid="{4EA49CDD-8C97-4849-833A-4C64FDD0D079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11" authorId="0" shapeId="0" xr:uid="{3921B570-285D-4021-8D7D-A6A6F532FD68}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</commentList>
</comments>
</file>

<file path=xl/sharedStrings.xml><?xml version="1.0" encoding="utf-8"?>
<sst xmlns="http://schemas.openxmlformats.org/spreadsheetml/2006/main" count="104" uniqueCount="86">
  <si>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</si>
  <si>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</si>
  <si>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</si>
  <si>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</si>
  <si>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</si>
  <si>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</si>
  <si>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</si>
  <si>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</si>
  <si>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</si>
  <si>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</si>
  <si>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</si>
  <si>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</si>
  <si>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</si>
  <si>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</si>
  <si>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</si>
  <si>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</si>
  <si>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</si>
  <si>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</si>
  <si>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</si>
  <si>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</si>
  <si>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</si>
  <si>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</si>
  <si>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</si>
  <si>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</si>
  <si>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</si>
  <si>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</si>
  <si>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</si>
  <si>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</si>
  <si>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</si>
  <si>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</si>
  <si>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</si>
  <si>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</si>
  <si>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</si>
  <si>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</si>
  <si>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</si>
  <si>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</si>
  <si>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</si>
  <si>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</si>
  <si>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</si>
  <si>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</si>
  <si>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</si>
  <si>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</si>
  <si>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</si>
  <si>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</si>
  <si>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</si>
  <si>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</si>
  <si>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</si>
  <si>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</si>
  <si>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</si>
  <si>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</si>
  <si>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</si>
  <si>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</si>
  <si>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</si>
  <si>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</si>
  <si>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</si>
  <si>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</si>
  <si>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</si>
  <si>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</si>
  <si>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</si>
  <si>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</si>
  <si>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</si>
  <si>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</si>
  <si>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</si>
  <si>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2018-08-11</t>
  </si>
  <si>
    <t>13:45</t>
  </si>
  <si>
    <t>CrownBet</t>
  </si>
  <si>
    <t>Round 21 - Hawthorn v Geelong</t>
  </si>
  <si>
    <t>Hawthorn</t>
  </si>
  <si>
    <t>If your team win, we'll double your winnings up to the first $25 of your stake.</t>
  </si>
  <si>
    <t>https://bonusmoney.com.au/offer-calendar/?event_id=73585&amp;calc=1</t>
  </si>
  <si>
    <t>Qualifier</t>
  </si>
  <si>
    <t>14:10</t>
  </si>
  <si>
    <t>Round 21 - Gold Coast v Richmond</t>
  </si>
  <si>
    <t>Gold Coast</t>
  </si>
  <si>
    <t>https://bonusmoney.com.au/offer-calendar/?event_id=73583&amp;calc=1</t>
  </si>
  <si>
    <t>16:35</t>
  </si>
  <si>
    <t>Round 21 - Port Adelaide v West Coast</t>
  </si>
  <si>
    <t>West Coast</t>
  </si>
  <si>
    <t>https://bonusmoney.com.au/offer-calendar/?event_id=73588&amp;calc=1</t>
  </si>
  <si>
    <t>19:25</t>
  </si>
  <si>
    <t>Round 21 - Collingwood v Brisbane</t>
  </si>
  <si>
    <t>Brisbane</t>
  </si>
  <si>
    <t>https://bonusmoney.com.au/offer-calendar/?event_id=73580&amp;calc=1</t>
  </si>
  <si>
    <t>Round 21 - GWS v Adelaide</t>
  </si>
  <si>
    <t>Adelaide</t>
  </si>
  <si>
    <t>https://bonusmoney.com.au/offer-calendar/?event_id=73584&amp;calc=1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</si>
</sst>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42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bonusmoney.com.au/offer-calendar/?event_id=73583&amp;calc=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onusmoney.com.au/offer-calendar/?event_id=73585&amp;calc=1" TargetMode="External"/><Relationship Id="rId1" Type="http://schemas.openxmlformats.org/officeDocument/2006/relationships/hyperlink" Target="https://bonusmoney.com.au/offer-calendar/?event_id=73585&amp;calc=1" TargetMode="External"/><Relationship Id="rId6" Type="http://schemas.openxmlformats.org/officeDocument/2006/relationships/hyperlink" Target="https://bonusmoney.com.au/offer-calendar/?event_id=73584&amp;calc=1" TargetMode="External"/><Relationship Id="rId5" Type="http://schemas.openxmlformats.org/officeDocument/2006/relationships/hyperlink" Target="https://bonusmoney.com.au/offer-calendar/?event_id=73580&amp;calc=1" TargetMode="External"/><Relationship Id="rId4" Type="http://schemas.openxmlformats.org/officeDocument/2006/relationships/hyperlink" Target="https://bonusmoney.com.au/offer-calendar/?event_id=73588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125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1060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185.41775984269765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1004.1143999999999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50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55.774750000000004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55.774750000000004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0"/>
  <sheetViews>
    <sheetView tabSelected="1" workbookViewId="0">
      <selection activeCell="P11" sqref="P11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4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4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4" x14ac:dyDescent="0.25">
      <c r="A3" s="6" t="s">
        <v>63</v>
      </c>
      <c r="B3" s="6" t="s">
        <v>64</v>
      </c>
      <c r="C3" s="6" t="s">
        <v>65</v>
      </c>
      <c r="D3" s="6" t="s">
        <v>70</v>
      </c>
      <c r="E3" s="6" t="s">
        <v>66</v>
      </c>
      <c r="F3" s="3">
        <v>10</v>
      </c>
      <c r="G3" s="16" t="s">
        <v>67</v>
      </c>
      <c r="H3" s="3">
        <v>25</v>
      </c>
      <c r="I3" s="16">
        <v>25</v>
      </c>
      <c r="J3" s="16">
        <v>3.6</v>
      </c>
      <c r="K3" s="17">
        <v>2.52</v>
      </c>
      <c r="L3" s="3">
        <f>IF(K3 = "", 0, ((I3*(J3-AD3))/((K3-AB3))))</f>
        <v>36.072144288577149</v>
      </c>
      <c r="M3" s="17">
        <v>36.07</v>
      </c>
      <c r="N3" s="18"/>
      <c r="O3" s="18"/>
      <c r="P3" s="3">
        <v>25</v>
      </c>
      <c r="Q3" s="3">
        <f>IF(AND(D3="Dutch", O3=""), 0, IF(N3="win", W3 - Y3, (X3-I3)+I3*AD3))</f>
        <v>10.16825</v>
      </c>
      <c r="R3" s="3">
        <f>Q3+IF(O3= "yes", (P3* J$1), 0)</f>
        <v>10.16825</v>
      </c>
      <c r="S3" s="3">
        <f>IF(D3="Bonus", 0, IF(OR(D3="Dutch", D3="Qualifier"), F3, U3))</f>
        <v>10</v>
      </c>
      <c r="T3" s="15"/>
      <c r="U3" s="15"/>
      <c r="V3" s="3">
        <f>(I3*J3)-L3*(K3-1)-I3</f>
        <v>10.170340681362731</v>
      </c>
      <c r="W3" s="3">
        <f>I3*(J3-1) - IF(C3="Betfair",I3*(J3-1) * AB3, 0)</f>
        <v>65</v>
      </c>
      <c r="X3" s="3">
        <f>M3-AC3</f>
        <v>35.16825</v>
      </c>
      <c r="Y3" s="3">
        <f>M3*(K3-1)</f>
        <v>54.8264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0.90175000000000005</v>
      </c>
      <c r="AD3" s="6">
        <f>IF(OR(D3="Bonus", D3="Signup"),1,0)</f>
        <v>0</v>
      </c>
      <c r="AE3" s="6" t="s">
        <v>68</v>
      </c>
      <c r="AF3" s="15" t="s">
        <v>69</v>
      </c>
      <c r="AG3" s="6"/>
    </row>
    <row r="4" spans="1:34" x14ac:dyDescent="0.25">
      <c r="A4" s="8"/>
      <c r="B4" s="8"/>
      <c r="C4" s="8"/>
      <c r="D4" s="8"/>
      <c r="E4" s="8"/>
      <c r="F4" s="5"/>
      <c r="G4" s="20"/>
      <c r="H4" s="5"/>
      <c r="I4" s="20"/>
      <c r="J4" s="20"/>
      <c r="K4" s="21"/>
      <c r="L4" s="5"/>
      <c r="M4" s="21"/>
      <c r="N4" s="22"/>
      <c r="O4" s="22"/>
      <c r="P4" s="5"/>
      <c r="Q4" s="5"/>
      <c r="R4" s="5"/>
      <c r="S4" s="5"/>
      <c r="T4" s="15"/>
      <c r="U4" s="15"/>
      <c r="V4" s="5">
        <f>(I4*J4)-L4*(K4-1)-I4</f>
        <v>0</v>
      </c>
      <c r="W4" s="5">
        <f>I4*(J4-1) - IF(C4="Betfair",I4*(J4-1) * AB4, 0)</f>
        <v>0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69</v>
      </c>
      <c r="AG4" s="8"/>
    </row>
    <row r="5" spans="1:34" x14ac:dyDescent="0.25">
      <c r="A5" s="6" t="s">
        <v>63</v>
      </c>
      <c r="B5" s="6" t="s">
        <v>71</v>
      </c>
      <c r="C5" s="6" t="s">
        <v>65</v>
      </c>
      <c r="D5" s="6" t="s">
        <v>70</v>
      </c>
      <c r="E5" s="6" t="s">
        <v>72</v>
      </c>
      <c r="F5" s="3">
        <v>10</v>
      </c>
      <c r="G5" s="16" t="s">
        <v>73</v>
      </c>
      <c r="H5" s="3">
        <v>25</v>
      </c>
      <c r="I5" s="16">
        <v>25</v>
      </c>
      <c r="J5" s="16">
        <v>27</v>
      </c>
      <c r="K5" s="17">
        <v>24</v>
      </c>
      <c r="L5" s="3">
        <f>IF(K5 = "", 0, ((I5*(J5-AD5))/((K5-AB5))))</f>
        <v>28.154327424400414</v>
      </c>
      <c r="M5" s="17">
        <v>28.15</v>
      </c>
      <c r="N5" s="18"/>
      <c r="O5" s="18"/>
      <c r="P5" s="3">
        <v>25</v>
      </c>
      <c r="Q5" s="3">
        <f>IF(AND(D5="Dutch", O5=""), 0, IF(N5="win", W5 - Y5, (X5-I5)+I5*AD5))</f>
        <v>2.4462499999999991</v>
      </c>
      <c r="R5" s="3">
        <f>Q5+IF(O5= "yes", (P5* J$1), 0)</f>
        <v>2.4462499999999991</v>
      </c>
      <c r="S5" s="3">
        <f>IF(D5="Bonus", 0, IF(OR(D5="Dutch", D5="Qualifier"), F5, U5))</f>
        <v>10</v>
      </c>
      <c r="T5" s="15"/>
      <c r="U5" s="15"/>
      <c r="V5" s="3">
        <f>(I5*J5)-L5*(K5-1)-I5</f>
        <v>2.450469238790447</v>
      </c>
      <c r="W5" s="3">
        <f>I5*(J5-1) - IF(C5="Betfair",I5*(J5-1) * AB5, 0)</f>
        <v>650</v>
      </c>
      <c r="X5" s="3">
        <f>M5-AC5</f>
        <v>27.446249999999999</v>
      </c>
      <c r="Y5" s="3">
        <f>M5*(K5-1)</f>
        <v>647.44999999999993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0.70374999999999999</v>
      </c>
      <c r="AD5" s="6">
        <f>IF(OR(D5="Bonus", D5="Signup"),1,0)</f>
        <v>0</v>
      </c>
      <c r="AE5" s="6" t="s">
        <v>68</v>
      </c>
      <c r="AF5" s="15" t="s">
        <v>74</v>
      </c>
      <c r="AG5" s="6"/>
    </row>
    <row r="6" spans="1:34" x14ac:dyDescent="0.25">
      <c r="A6" s="8"/>
      <c r="B6" s="8"/>
      <c r="C6" s="8"/>
      <c r="D6" s="8"/>
      <c r="E6" s="8"/>
      <c r="F6" s="5"/>
      <c r="G6" s="22"/>
      <c r="H6" s="5"/>
      <c r="I6" s="20"/>
      <c r="J6" s="21"/>
      <c r="K6" s="22"/>
      <c r="L6" s="22"/>
      <c r="M6" s="5"/>
      <c r="N6" s="5"/>
      <c r="O6" s="5"/>
      <c r="P6" s="5"/>
      <c r="Q6" s="8"/>
      <c r="R6" s="8"/>
      <c r="S6" s="5"/>
      <c r="V6" s="5"/>
      <c r="W6" s="5"/>
      <c r="X6" s="5"/>
      <c r="Y6" s="7"/>
      <c r="Z6" s="7"/>
      <c r="AA6" s="7"/>
      <c r="AB6" s="5"/>
      <c r="AC6" s="8"/>
      <c r="AD6" s="8"/>
      <c r="AE6" s="8"/>
      <c r="AF6" s="8"/>
    </row>
    <row r="7" spans="1:34" x14ac:dyDescent="0.25">
      <c r="A7" s="6" t="s">
        <v>63</v>
      </c>
      <c r="B7" s="6" t="s">
        <v>75</v>
      </c>
      <c r="C7" s="6" t="s">
        <v>65</v>
      </c>
      <c r="D7" s="6" t="s">
        <v>70</v>
      </c>
      <c r="E7" s="6" t="s">
        <v>76</v>
      </c>
      <c r="F7" s="3">
        <v>10</v>
      </c>
      <c r="G7" s="16" t="s">
        <v>77</v>
      </c>
      <c r="H7" s="3">
        <v>25</v>
      </c>
      <c r="I7" s="16">
        <v>25</v>
      </c>
      <c r="J7" s="16">
        <v>4.8</v>
      </c>
      <c r="K7" s="17">
        <v>3.3</v>
      </c>
      <c r="L7" s="3">
        <f>IF(K7 = "", 0, ((I7*(J7-AD7))/((K7-AB7))))</f>
        <v>36.641221374045806</v>
      </c>
      <c r="M7" s="17">
        <v>36.64</v>
      </c>
      <c r="N7" s="18"/>
      <c r="O7" s="18"/>
      <c r="P7" s="3">
        <v>25</v>
      </c>
      <c r="Q7" s="3">
        <f>IF(AND(D7="Dutch", O7=""), 0, IF(N7="win", W7 - Y7, (X7-I7)+I7*AD7))</f>
        <v>10.724000000000004</v>
      </c>
      <c r="R7" s="3">
        <f>Q7+IF(O7= "yes", (P7* J$1), 0)</f>
        <v>10.724000000000004</v>
      </c>
      <c r="S7" s="3">
        <f>IF(D7="Bonus", 0, IF(OR(D7="Dutch", D7="Qualifier"), F7, U7))</f>
        <v>10</v>
      </c>
      <c r="T7" s="15"/>
      <c r="U7" s="15"/>
      <c r="V7" s="3">
        <f>(I7*J7)-L7*(K7-1)-I7</f>
        <v>10.725190839694648</v>
      </c>
      <c r="W7" s="3">
        <f>I7*(J7-1) - IF(C7="Betfair",I7*(J7-1) * AB7, 0)</f>
        <v>95</v>
      </c>
      <c r="X7" s="3">
        <f>M7-AC7</f>
        <v>35.724000000000004</v>
      </c>
      <c r="Y7" s="3">
        <f>M7*(K7-1)</f>
        <v>84.271999999999991</v>
      </c>
      <c r="Z7" s="19">
        <v>2.5000000000000001E-2</v>
      </c>
      <c r="AA7" s="19">
        <f>D$1</f>
        <v>0</v>
      </c>
      <c r="AB7" s="19">
        <f>Z7 - (AA7 * Z7)</f>
        <v>2.5000000000000001E-2</v>
      </c>
      <c r="AC7" s="3">
        <f>M7 * AB7</f>
        <v>0.91600000000000004</v>
      </c>
      <c r="AD7" s="6">
        <f>IF(OR(D7="Bonus", D7="Signup"),1,0)</f>
        <v>0</v>
      </c>
      <c r="AE7" s="6" t="s">
        <v>68</v>
      </c>
      <c r="AF7" s="15" t="s">
        <v>78</v>
      </c>
      <c r="AG7" s="6"/>
      <c r="AH7" s="15"/>
    </row>
    <row r="8" spans="1:34" x14ac:dyDescent="0.25">
      <c r="A8" s="8"/>
      <c r="B8" s="8"/>
      <c r="C8" s="8"/>
      <c r="D8" s="8"/>
      <c r="E8" s="8"/>
      <c r="F8" s="5"/>
      <c r="G8" s="22"/>
      <c r="H8" s="5"/>
      <c r="I8" s="20"/>
      <c r="J8" s="21"/>
      <c r="K8" s="22"/>
      <c r="L8" s="22"/>
      <c r="M8" s="5"/>
      <c r="N8" s="5"/>
      <c r="O8" s="5"/>
      <c r="P8" s="5"/>
      <c r="Q8" s="8"/>
      <c r="R8" s="8"/>
      <c r="S8" s="5"/>
      <c r="V8" s="5"/>
      <c r="W8" s="5"/>
      <c r="X8" s="5"/>
      <c r="Y8" s="7"/>
      <c r="Z8" s="7"/>
      <c r="AA8" s="7"/>
      <c r="AB8" s="5"/>
      <c r="AC8" s="8"/>
      <c r="AD8" s="8"/>
      <c r="AE8" s="8"/>
      <c r="AF8" s="8"/>
    </row>
    <row r="9" spans="1:34" x14ac:dyDescent="0.25">
      <c r="A9" s="6" t="s">
        <v>63</v>
      </c>
      <c r="B9" s="6" t="s">
        <v>79</v>
      </c>
      <c r="C9" s="6" t="s">
        <v>65</v>
      </c>
      <c r="D9" s="6" t="s">
        <v>70</v>
      </c>
      <c r="E9" s="6" t="s">
        <v>80</v>
      </c>
      <c r="F9" s="3">
        <v>10</v>
      </c>
      <c r="G9" s="16" t="s">
        <v>81</v>
      </c>
      <c r="H9" s="3">
        <v>25</v>
      </c>
      <c r="I9" s="16">
        <v>25</v>
      </c>
      <c r="J9" s="16">
        <v>7.6</v>
      </c>
      <c r="K9" s="17">
        <v>4.4000000000000004</v>
      </c>
      <c r="L9" s="3">
        <f>IF(K9 = "", 0, ((I9*(J9-AD9))/((K9-AB9))))</f>
        <v>43.428571428571431</v>
      </c>
      <c r="M9" s="17">
        <v>43.43</v>
      </c>
      <c r="N9" s="18"/>
      <c r="O9" s="18"/>
      <c r="P9" s="3">
        <v>25</v>
      </c>
      <c r="Q9" s="3">
        <f>IF(AND(D9="Dutch", O9=""), 0, IF(N9="win", W9 - Y9, (X9-I9)+I9*AD9))</f>
        <v>17.344250000000002</v>
      </c>
      <c r="R9" s="3">
        <f>Q9+IF(O9= "yes", (P9* J$1), 0)</f>
        <v>17.344250000000002</v>
      </c>
      <c r="S9" s="3">
        <f>IF(D9="Bonus", 0, IF(OR(D9="Dutch", D9="Qualifier"), F9, U9))</f>
        <v>10</v>
      </c>
      <c r="T9" s="15"/>
      <c r="U9" s="15"/>
      <c r="V9" s="3">
        <f>(I9*J9)-L9*(K9-1)-I9</f>
        <v>17.342857142857127</v>
      </c>
      <c r="W9" s="3">
        <f>I9*(J9-1) - IF(C9="Betfair",I9*(J9-1) * AB9, 0)</f>
        <v>165</v>
      </c>
      <c r="X9" s="3">
        <f>M9-AC9</f>
        <v>42.344250000000002</v>
      </c>
      <c r="Y9" s="3">
        <f>M9*(K9-1)</f>
        <v>147.66200000000001</v>
      </c>
      <c r="Z9" s="19">
        <v>2.5000000000000001E-2</v>
      </c>
      <c r="AA9" s="19">
        <f>D$1</f>
        <v>0</v>
      </c>
      <c r="AB9" s="19">
        <f>Z9 - (AA9 * Z9)</f>
        <v>2.5000000000000001E-2</v>
      </c>
      <c r="AC9" s="3">
        <f>M9 * AB9</f>
        <v>1.08575</v>
      </c>
      <c r="AD9" s="6">
        <f>IF(OR(D9="Bonus", D9="Signup"),1,0)</f>
        <v>0</v>
      </c>
      <c r="AE9" s="6" t="s">
        <v>68</v>
      </c>
      <c r="AF9" s="15" t="s">
        <v>82</v>
      </c>
    </row>
    <row r="10" spans="1:34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4" x14ac:dyDescent="0.25">
      <c r="A11" s="6" t="s">
        <v>63</v>
      </c>
      <c r="B11" s="6" t="s">
        <v>79</v>
      </c>
      <c r="C11" s="6" t="s">
        <v>65</v>
      </c>
      <c r="D11" s="6" t="s">
        <v>70</v>
      </c>
      <c r="E11" s="6" t="s">
        <v>83</v>
      </c>
      <c r="F11" s="3">
        <v>10</v>
      </c>
      <c r="G11" s="16" t="s">
        <v>84</v>
      </c>
      <c r="H11" s="3">
        <v>25</v>
      </c>
      <c r="I11" s="16">
        <v>25</v>
      </c>
      <c r="J11" s="16">
        <v>4.4000000000000004</v>
      </c>
      <c r="K11" s="17">
        <v>2.7</v>
      </c>
      <c r="L11" s="3">
        <f>IF(K11 = "", 0, ((I11*(J11-AD11))/((K11-AB11))))</f>
        <v>41.121495327102807</v>
      </c>
      <c r="M11" s="17">
        <v>41.12</v>
      </c>
      <c r="N11" s="18"/>
      <c r="O11" s="18"/>
      <c r="P11" s="3">
        <v>25</v>
      </c>
      <c r="Q11" s="3">
        <f>IF(AND(D11="Dutch", O11=""), 0, IF(N11="win", W11 - Y11, (X11-I11)+I11*AD11))</f>
        <v>15.091999999999999</v>
      </c>
      <c r="R11" s="3">
        <f>Q11+IF(O11= "yes", (P11* J$1), 0)</f>
        <v>15.091999999999999</v>
      </c>
      <c r="S11" s="3">
        <f>IF(D11="Bonus", 0, IF(OR(D11="Dutch", D11="Qualifier"), F11, U11))</f>
        <v>10</v>
      </c>
      <c r="T11" s="15"/>
      <c r="U11" s="15"/>
      <c r="V11" s="3">
        <f>(I11*J11)-L11*(K11-1)-I11</f>
        <v>15.09345794392523</v>
      </c>
      <c r="W11" s="3">
        <f>I11*(J11-1) - IF(C11="Betfair",I11*(J11-1) * AB11, 0)</f>
        <v>85.000000000000014</v>
      </c>
      <c r="X11" s="3">
        <f>M11-AC11</f>
        <v>40.091999999999999</v>
      </c>
      <c r="Y11" s="3">
        <f>M11*(K11-1)</f>
        <v>69.903999999999996</v>
      </c>
      <c r="Z11" s="19">
        <v>2.5000000000000001E-2</v>
      </c>
      <c r="AA11" s="19">
        <f>D$1</f>
        <v>0</v>
      </c>
      <c r="AB11" s="19">
        <f>Z11 - (AA11 * Z11)</f>
        <v>2.5000000000000001E-2</v>
      </c>
      <c r="AC11" s="3">
        <f>M11 * AB11</f>
        <v>1.028</v>
      </c>
      <c r="AD11" s="6">
        <f>IF(OR(D11="Bonus", D11="Signup"),1,0)</f>
        <v>0</v>
      </c>
      <c r="AE11" s="6" t="s">
        <v>68</v>
      </c>
      <c r="AF11" s="15" t="s">
        <v>85</v>
      </c>
      <c r="AG11" s="6"/>
    </row>
    <row r="12" spans="1:34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4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4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4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4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4 G6 G8 G10 G12:G100000">
    <cfRule type="containsBlanks" dxfId="41" priority="25">
      <formula>LEN(TRIM(G3))=0</formula>
    </cfRule>
  </conditionalFormatting>
  <conditionalFormatting sqref="I3:I4 I6 I8 I10 I12:I100000">
    <cfRule type="containsBlanks" dxfId="40" priority="26">
      <formula>LEN(TRIM(I3))=0</formula>
    </cfRule>
  </conditionalFormatting>
  <conditionalFormatting sqref="J3:J4 J6 J8 J10 J12:J100000">
    <cfRule type="containsBlanks" dxfId="39" priority="27">
      <formula>LEN(TRIM(J3))=0</formula>
    </cfRule>
  </conditionalFormatting>
  <conditionalFormatting sqref="M3:M4 M6 M8 M10 M12:M100000">
    <cfRule type="containsBlanks" dxfId="38" priority="28">
      <formula>LEN(TRIM(M3))=0</formula>
    </cfRule>
  </conditionalFormatting>
  <conditionalFormatting sqref="N3:N4 N6 N8 N10 N12:N100000">
    <cfRule type="containsBlanks" dxfId="37" priority="29">
      <formula>LEN(TRIM(N3))=0</formula>
    </cfRule>
  </conditionalFormatting>
  <conditionalFormatting sqref="O3:O4 O6 O8 O10 O12:O100000">
    <cfRule type="containsBlanks" dxfId="36" priority="30">
      <formula>LEN(TRIM(O3))=0</formula>
    </cfRule>
  </conditionalFormatting>
  <conditionalFormatting sqref="G5">
    <cfRule type="containsBlanks" dxfId="35" priority="19">
      <formula>LEN(TRIM(G5))=0</formula>
    </cfRule>
  </conditionalFormatting>
  <conditionalFormatting sqref="I5">
    <cfRule type="containsBlanks" dxfId="34" priority="20">
      <formula>LEN(TRIM(I5))=0</formula>
    </cfRule>
  </conditionalFormatting>
  <conditionalFormatting sqref="J5">
    <cfRule type="containsBlanks" dxfId="33" priority="21">
      <formula>LEN(TRIM(J5))=0</formula>
    </cfRule>
  </conditionalFormatting>
  <conditionalFormatting sqref="M5">
    <cfRule type="containsBlanks" dxfId="32" priority="22">
      <formula>LEN(TRIM(M5))=0</formula>
    </cfRule>
  </conditionalFormatting>
  <conditionalFormatting sqref="N5">
    <cfRule type="containsBlanks" dxfId="31" priority="23">
      <formula>LEN(TRIM(N5))=0</formula>
    </cfRule>
  </conditionalFormatting>
  <conditionalFormatting sqref="O5">
    <cfRule type="containsBlanks" dxfId="30" priority="24">
      <formula>LEN(TRIM(O5))=0</formula>
    </cfRule>
  </conditionalFormatting>
  <conditionalFormatting sqref="G7">
    <cfRule type="containsBlanks" dxfId="23" priority="13">
      <formula>LEN(TRIM(G7))=0</formula>
    </cfRule>
  </conditionalFormatting>
  <conditionalFormatting sqref="I7">
    <cfRule type="containsBlanks" dxfId="22" priority="14">
      <formula>LEN(TRIM(I7))=0</formula>
    </cfRule>
  </conditionalFormatting>
  <conditionalFormatting sqref="J7">
    <cfRule type="containsBlanks" dxfId="21" priority="15">
      <formula>LEN(TRIM(J7))=0</formula>
    </cfRule>
  </conditionalFormatting>
  <conditionalFormatting sqref="M7">
    <cfRule type="containsBlanks" dxfId="20" priority="16">
      <formula>LEN(TRIM(M7))=0</formula>
    </cfRule>
  </conditionalFormatting>
  <conditionalFormatting sqref="N7">
    <cfRule type="containsBlanks" dxfId="19" priority="17">
      <formula>LEN(TRIM(N7))=0</formula>
    </cfRule>
  </conditionalFormatting>
  <conditionalFormatting sqref="O7">
    <cfRule type="containsBlanks" dxfId="18" priority="18">
      <formula>LEN(TRIM(O7))=0</formula>
    </cfRule>
  </conditionalFormatting>
  <conditionalFormatting sqref="G9">
    <cfRule type="containsBlanks" dxfId="17" priority="7">
      <formula>LEN(TRIM(G9))=0</formula>
    </cfRule>
  </conditionalFormatting>
  <conditionalFormatting sqref="I9">
    <cfRule type="containsBlanks" dxfId="16" priority="8">
      <formula>LEN(TRIM(I9))=0</formula>
    </cfRule>
  </conditionalFormatting>
  <conditionalFormatting sqref="J9">
    <cfRule type="containsBlanks" dxfId="15" priority="9">
      <formula>LEN(TRIM(J9))=0</formula>
    </cfRule>
  </conditionalFormatting>
  <conditionalFormatting sqref="M9">
    <cfRule type="containsBlanks" dxfId="14" priority="10">
      <formula>LEN(TRIM(M9))=0</formula>
    </cfRule>
  </conditionalFormatting>
  <conditionalFormatting sqref="N9">
    <cfRule type="containsBlanks" dxfId="13" priority="11">
      <formula>LEN(TRIM(N9))=0</formula>
    </cfRule>
  </conditionalFormatting>
  <conditionalFormatting sqref="O9">
    <cfRule type="containsBlanks" dxfId="12" priority="12">
      <formula>LEN(TRIM(O9))=0</formula>
    </cfRule>
  </conditionalFormatting>
  <conditionalFormatting sqref="G11">
    <cfRule type="containsBlanks" dxfId="5" priority="1">
      <formula>LEN(TRIM(G11))=0</formula>
    </cfRule>
  </conditionalFormatting>
  <conditionalFormatting sqref="I11">
    <cfRule type="containsBlanks" dxfId="4" priority="2">
      <formula>LEN(TRIM(I11))=0</formula>
    </cfRule>
  </conditionalFormatting>
  <conditionalFormatting sqref="J11">
    <cfRule type="containsBlanks" dxfId="3" priority="3">
      <formula>LEN(TRIM(J11))=0</formula>
    </cfRule>
  </conditionalFormatting>
  <conditionalFormatting sqref="M11">
    <cfRule type="containsBlanks" dxfId="2" priority="4">
      <formula>LEN(TRIM(M11))=0</formula>
    </cfRule>
  </conditionalFormatting>
  <conditionalFormatting sqref="N11">
    <cfRule type="containsBlanks" dxfId="1" priority="5">
      <formula>LEN(TRIM(N11))=0</formula>
    </cfRule>
  </conditionalFormatting>
  <conditionalFormatting sqref="O11">
    <cfRule type="containsBlanks" dxfId="0" priority="6">
      <formula>LEN(TRIM(O11))=0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AF7674C3-3182-403C-8F59-70E68358BC77}"/>
    <hyperlink ref="AF7" r:id="rId4" xr:uid="{219840C0-AA00-4C36-807F-9C0CF2332D90}"/>
    <hyperlink ref="AF9" r:id="rId5" xr:uid="{7692D344-CC1F-4964-BFA7-5E4D1D787C3F}"/>
    <hyperlink ref="AF11" r:id="rId6" xr:uid="{57E311E5-4E7B-4701-9C24-4538D17A76CE}"/>
  </hyperlinks>
  <pageMargins left="0.7" right="0.7" top="0.75" bottom="0.75" header="0.3" footer="0.3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2018-08-11T01:47:21Z</dcterms:created>
  <dcterms:modified xsi:type="dcterms:W3CDTF">2018-08-11T02:14:03Z</dcterms:modified>
</cp:coreProperties>
</file>