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Match Betting Diaries\"/>
    </mc:Choice>
  </mc:AlternateContent>
  <xr:revisionPtr revIDLastSave="0" documentId="8_{70F755CF-ADBD-437A-8ED9-669D47556988}" xr6:coauthVersionLast="34" xr6:coauthVersionMax="34" xr10:uidLastSave="{00000000-0000-0000-0000-000000000000}"/>
  <bookViews>
    <workbookView xWindow="0" yWindow="0" windowWidth="20490" windowHeight="7545" activeTab="1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2" i="2" l="1"/>
  <c r="AA12" i="2"/>
  <c r="AB12" i="2" s="1"/>
  <c r="W12" i="2" s="1"/>
  <c r="V12" i="2"/>
  <c r="S12" i="2"/>
  <c r="Q12" i="2"/>
  <c r="R12" i="2" s="1"/>
  <c r="M12" i="2"/>
  <c r="Y12" i="2" s="1"/>
  <c r="L12" i="2"/>
  <c r="AD11" i="2"/>
  <c r="AB11" i="2"/>
  <c r="AC11" i="2" s="1"/>
  <c r="X11" i="2" s="1"/>
  <c r="AA11" i="2"/>
  <c r="W11" i="2"/>
  <c r="V11" i="2"/>
  <c r="S11" i="2"/>
  <c r="Q11" i="2"/>
  <c r="R11" i="2" s="1"/>
  <c r="M11" i="2"/>
  <c r="Y11" i="2" s="1"/>
  <c r="L11" i="2"/>
  <c r="AD10" i="2"/>
  <c r="I21" i="1" s="1"/>
  <c r="AC10" i="2"/>
  <c r="AB10" i="2"/>
  <c r="AA10" i="2"/>
  <c r="Y10" i="2"/>
  <c r="X10" i="2"/>
  <c r="W10" i="2"/>
  <c r="S10" i="2"/>
  <c r="I34" i="1" s="1"/>
  <c r="R10" i="2"/>
  <c r="Q10" i="2"/>
  <c r="I47" i="1" s="1"/>
  <c r="M10" i="2"/>
  <c r="L10" i="2"/>
  <c r="I15" i="1" s="1"/>
  <c r="AD5" i="2"/>
  <c r="AA5" i="2"/>
  <c r="AB5" i="2" s="1"/>
  <c r="W5" i="2" s="1"/>
  <c r="V5" i="2"/>
  <c r="S5" i="2"/>
  <c r="Q5" i="2"/>
  <c r="R5" i="2" s="1"/>
  <c r="M5" i="2"/>
  <c r="Y5" i="2" s="1"/>
  <c r="L5" i="2"/>
  <c r="AD4" i="2"/>
  <c r="AB4" i="2"/>
  <c r="AA4" i="2"/>
  <c r="W4" i="2"/>
  <c r="V4" i="2"/>
  <c r="S4" i="2"/>
  <c r="Q4" i="2"/>
  <c r="R4" i="2" s="1"/>
  <c r="M4" i="2"/>
  <c r="Y4" i="2" s="1"/>
  <c r="L4" i="2"/>
  <c r="AD3" i="2"/>
  <c r="AC3" i="2"/>
  <c r="AB3" i="2"/>
  <c r="AA3" i="2"/>
  <c r="X3" i="2"/>
  <c r="W3" i="2"/>
  <c r="V3" i="2"/>
  <c r="S3" i="2"/>
  <c r="R3" i="2"/>
  <c r="Q3" i="2"/>
  <c r="M3" i="2"/>
  <c r="Y3" i="2" s="1"/>
  <c r="L3" i="2"/>
  <c r="I37" i="1"/>
  <c r="I36" i="1"/>
  <c r="I29" i="1"/>
  <c r="I28" i="1"/>
  <c r="I30" i="1" s="1"/>
  <c r="I25" i="1"/>
  <c r="I24" i="1"/>
  <c r="I20" i="1"/>
  <c r="I22" i="1" s="1"/>
  <c r="I19" i="1"/>
  <c r="I17" i="1"/>
  <c r="I12" i="1"/>
  <c r="I11" i="1"/>
  <c r="V10" i="2" l="1"/>
  <c r="AC12" i="2"/>
  <c r="X12" i="2" s="1"/>
  <c r="I44" i="1"/>
  <c r="I13" i="1"/>
  <c r="I26" i="1"/>
  <c r="I32" i="1" s="1"/>
  <c r="I40" i="1"/>
  <c r="I41" i="1" s="1"/>
  <c r="I16" i="1"/>
  <c r="I38" i="1"/>
  <c r="X4" i="2"/>
  <c r="AC4" i="2"/>
  <c r="AC5" i="2"/>
  <c r="X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8"/>
            <color indexed="81"/>
            <rFont val="Tahoma"/>
            <family val="2"/>
          </rPr>
          <t>2.00 Sydney - Max Bet $25</t>
        </r>
      </text>
    </comment>
    <comment ref="C4" authorId="0" shapeId="0" xr:uid="{00000000-0006-0000-0100-000002000000}">
      <text>
        <r>
          <rPr>
            <sz val="8"/>
            <color indexed="81"/>
            <rFont val="Tahoma"/>
            <family val="2"/>
          </rPr>
          <t>Place a Head-to-Head bet on all Week 1 AFL Finals matches and if your team wins we will DOUBLE YOUR WINNINGS, up to $50 in bonus bets!</t>
        </r>
      </text>
    </comment>
    <comment ref="C10" authorId="0" shapeId="0" xr:uid="{B673857A-BC9F-4490-B9B2-BB485A9BFB7A}">
      <text>
        <r>
          <rPr>
            <sz val="8"/>
            <color indexed="81"/>
            <rFont val="Tahoma"/>
            <family val="2"/>
          </rPr>
          <t>2.00 West Coast Eagles - Max Bet $25</t>
        </r>
      </text>
    </comment>
    <comment ref="C11" authorId="0" shapeId="0" xr:uid="{D64148FF-5965-4291-A6F0-696196B566ED}">
      <text>
        <r>
          <rPr>
            <sz val="8"/>
            <color indexed="81"/>
            <rFont val="Tahoma"/>
            <family val="2"/>
          </rPr>
          <t>Place a Head-to-Head bet on all Week 1 AFL Finals matches and if your team wins we will DOUBLE YOUR WINNINGS, up to $50 in bonus bets!</t>
        </r>
      </text>
    </comment>
  </commentList>
</comments>
</file>

<file path=xl/sharedStrings.xml><?xml version="1.0" encoding="utf-8"?>
<sst xmlns="http://schemas.openxmlformats.org/spreadsheetml/2006/main" count="124" uniqueCount="86">
  <si>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</si>
  <si>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</si>
  <si>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</si>
  <si>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</si>
  <si>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</si>
  <si>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</si>
  <si>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</si>
  <si>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</si>
  <si>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</si>
  <si>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</si>
  <si>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</si>
  <si>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</si>
  <si>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</si>
  <si>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</si>
  <si>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</si>
  <si>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</si>
  <si>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</si>
  <si>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</si>
  <si>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</si>
  <si>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</si>
  <si>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</si>
  <si>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</si>
  <si>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</si>
  <si>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</si>
  <si>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</si>
  <si>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</si>
  <si>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</si>
  <si>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</si>
  <si>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</si>
  <si>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</si>
  <si>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</si>
  <si>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</si>
  <si>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</si>
  <si>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</si>
  <si>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</si>
  <si>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</si>
  <si>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</si>
  <si>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</si>
  <si>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</si>
  <si>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</si>
  <si>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</si>
  <si>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</si>
  <si>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</si>
  <si>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</si>
  <si>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</si>
  <si>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</si>
  <si>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</si>
  <si>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</si>
  <si>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</si>
  <si>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</si>
  <si>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</si>
  <si>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</si>
  <si>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</si>
  <si>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</si>
  <si>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</si>
  <si>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</si>
  <si>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</si>
  <si>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</si>
  <si>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</si>
  <si>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</si>
  <si>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</si>
  <si>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</si>
  <si>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</si>
  <si>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2018-09-08</t>
  </si>
  <si>
    <t>16:20</t>
  </si>
  <si>
    <t>BetEasy</t>
  </si>
  <si>
    <t>Dutch</t>
  </si>
  <si>
    <t>AFL Finals - Sydney v GWS</t>
  </si>
  <si>
    <t>Sydney</t>
  </si>
  <si>
    <t>2.00 Sydney - Max Bet $25</t>
  </si>
  <si>
    <t>https://bonusmoney.com.au/offer-calendar/?event_id=80594&amp;calc=1</t>
  </si>
  <si>
    <t>Sportsbet</t>
  </si>
  <si>
    <t>GWS</t>
  </si>
  <si>
    <t>Place a Head-to-Head bet on all Week 1 AFL Finals matches and if your team wins we will DOUBLE YOUR WINNINGS, up to $50 in bonus bets!</t>
  </si>
  <si>
    <t>Betfair</t>
  </si>
  <si>
    <t>19:40</t>
  </si>
  <si>
    <t>NRL Finals - Sydney v Cronulla</t>
  </si>
  <si>
    <t>Roosters $2 Fav - Max bet $25</t>
  </si>
  <si>
    <t>https://bonusmoney.com.au/offer-calendar/?event_id=80600&amp;calc=1</t>
  </si>
  <si>
    <t>Cronulla</t>
  </si>
  <si>
    <t>20:10</t>
  </si>
  <si>
    <t>AFL Finals - West Coast v Collingwood</t>
  </si>
  <si>
    <t>West Coast</t>
  </si>
  <si>
    <t>2.00 West Coast Eagles - Max Bet $25</t>
  </si>
  <si>
    <t>https://bonusmoney.com.au/offer-calendar/?event_id=80595&amp;calc=1</t>
  </si>
  <si>
    <t>Collingwood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</si>
</sst>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12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bonusmoney.com.au/offer-calendar/?event_id=80594&amp;calc=1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onusmoney.com.au/offer-calendar/?event_id=80594&amp;calc=1" TargetMode="External"/><Relationship Id="rId1" Type="http://schemas.openxmlformats.org/officeDocument/2006/relationships/hyperlink" Target="https://bonusmoney.com.au/offer-calendar/?event_id=80594&amp;calc=1" TargetMode="External"/><Relationship Id="rId6" Type="http://schemas.openxmlformats.org/officeDocument/2006/relationships/hyperlink" Target="https://bonusmoney.com.au/offer-calendar/?event_id=80595&amp;calc=1" TargetMode="External"/><Relationship Id="rId5" Type="http://schemas.openxmlformats.org/officeDocument/2006/relationships/hyperlink" Target="https://bonusmoney.com.au/offer-calendar/?event_id=80595&amp;calc=1" TargetMode="External"/><Relationship Id="rId4" Type="http://schemas.openxmlformats.org/officeDocument/2006/relationships/hyperlink" Target="https://bonusmoney.com.au/offer-calendar/?event_id=80595&amp;cal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workbookViewId="0"/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370.37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477.8678625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27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tabSelected="1" workbookViewId="0">
      <selection activeCell="C17" sqref="C17"/>
    </sheetView>
  </sheetViews>
  <sheetFormatPr defaultRowHeight="15" x14ac:dyDescent="0.25"/>
  <cols>
    <col min="5" max="5" width="25.7109375" customWidth="1"/>
    <col min="7" max="7" width="20.7109375" customWidth="1"/>
  </cols>
  <sheetData>
    <row r="1" spans="1:33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5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1.5</v>
      </c>
      <c r="G3" s="16" t="s">
        <v>68</v>
      </c>
      <c r="H3" s="3">
        <v>25</v>
      </c>
      <c r="I3" s="16">
        <v>25</v>
      </c>
      <c r="J3" s="16">
        <v>2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0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1.5</v>
      </c>
      <c r="T3" s="15"/>
      <c r="U3" s="15"/>
      <c r="V3" s="3">
        <f>(I3*J3)-L3*(K3-1)-I3</f>
        <v>25</v>
      </c>
      <c r="W3" s="3">
        <f>I3*(J3-1) - IF(C3="Betfair",I3*(J3-1) * AB3, 0)</f>
        <v>25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/>
    </row>
    <row r="4" spans="1:33" x14ac:dyDescent="0.25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8</v>
      </c>
      <c r="G4" s="20" t="s">
        <v>72</v>
      </c>
      <c r="H4" s="5">
        <v>50</v>
      </c>
      <c r="I4" s="20">
        <v>45.45</v>
      </c>
      <c r="J4" s="20">
        <v>2.87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50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8</v>
      </c>
      <c r="T4" s="15"/>
      <c r="U4" s="15"/>
      <c r="V4" s="5">
        <f>(I4*J4)-L4*(K4-1)-I4</f>
        <v>84.991500000000016</v>
      </c>
      <c r="W4" s="5">
        <f>I4*(J4-1) - IF(C4="Betfair",I4*(J4-1) * AB4, 0)</f>
        <v>84.991500000000016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 t="s">
        <v>73</v>
      </c>
      <c r="AF4" s="15" t="s">
        <v>70</v>
      </c>
      <c r="AG4" s="8"/>
    </row>
    <row r="5" spans="1:33" x14ac:dyDescent="0.25">
      <c r="A5" s="6" t="s">
        <v>63</v>
      </c>
      <c r="B5" s="6" t="s">
        <v>64</v>
      </c>
      <c r="C5" s="6" t="s">
        <v>74</v>
      </c>
      <c r="D5" s="6" t="s">
        <v>66</v>
      </c>
      <c r="E5" s="6" t="s">
        <v>67</v>
      </c>
      <c r="F5" s="3">
        <v>0</v>
      </c>
      <c r="G5" s="16" t="s">
        <v>68</v>
      </c>
      <c r="H5" s="3">
        <v>0</v>
      </c>
      <c r="I5" s="16">
        <v>42.4</v>
      </c>
      <c r="J5" s="16">
        <v>1.92</v>
      </c>
      <c r="K5" s="17"/>
      <c r="L5" s="3">
        <f>IF(K5 = "", 0, ((I5*(J5-AD5))/((K5-AB5))))</f>
        <v>0</v>
      </c>
      <c r="M5" s="17">
        <f>IF(C3="Dutch",0,)</f>
        <v>0</v>
      </c>
      <c r="N5" s="18"/>
      <c r="O5" s="18"/>
      <c r="P5" s="3">
        <v>0</v>
      </c>
      <c r="Q5" s="3">
        <f>IF(AND(D5="Dutch", O5=""), 0, IF(N5="win", W5 - Y5, (X5-I5)+I5*AD5))</f>
        <v>0</v>
      </c>
      <c r="R5" s="3">
        <f>Q5+IF(O5= "yes", (P5* J$1), 0)</f>
        <v>0</v>
      </c>
      <c r="S5" s="3">
        <f>IF(D5="Bonus", 0, IF(OR(D5="Dutch", D5="Qualifier"), F5, U5))</f>
        <v>0</v>
      </c>
      <c r="T5" s="15"/>
      <c r="U5" s="15"/>
      <c r="V5" s="3">
        <f>(I5*J5)-L5*(K5-1)-I5</f>
        <v>39.008000000000003</v>
      </c>
      <c r="W5" s="3">
        <f>I5*(J5-1) - IF(C5="Betfair",I5*(J5-1) * AB5, 0)</f>
        <v>38.032799999999995</v>
      </c>
      <c r="X5" s="3">
        <f>M5-AC5</f>
        <v>0</v>
      </c>
      <c r="Y5" s="3">
        <f>M5*(K5-1)</f>
        <v>0</v>
      </c>
      <c r="Z5" s="19">
        <v>2.5000000000000001E-2</v>
      </c>
      <c r="AA5" s="19">
        <f>D$1</f>
        <v>0</v>
      </c>
      <c r="AB5" s="19">
        <f>Z5 - (AA5 * Z5)</f>
        <v>2.5000000000000001E-2</v>
      </c>
      <c r="AC5" s="3">
        <f>M5 * AB5</f>
        <v>0</v>
      </c>
      <c r="AD5" s="6">
        <f>IF(OR(D5="Bonus", D5="Signup"),1,0)</f>
        <v>0</v>
      </c>
      <c r="AE5" s="6"/>
      <c r="AF5" s="15" t="s">
        <v>70</v>
      </c>
      <c r="AG5" s="6"/>
    </row>
    <row r="6" spans="1:33" x14ac:dyDescent="0.25">
      <c r="A6" s="8"/>
      <c r="B6" s="8"/>
      <c r="C6" s="8"/>
      <c r="D6" s="8"/>
      <c r="E6" s="8"/>
      <c r="F6" s="5"/>
      <c r="G6" s="22"/>
      <c r="H6" s="5"/>
      <c r="I6" s="20"/>
      <c r="J6" s="21"/>
      <c r="K6" s="22"/>
      <c r="L6" s="22"/>
      <c r="M6" s="5"/>
      <c r="N6" s="5"/>
      <c r="O6" s="5"/>
      <c r="P6" s="5"/>
      <c r="Q6" s="8"/>
      <c r="R6" s="8"/>
      <c r="S6" s="5"/>
      <c r="V6" s="5"/>
      <c r="W6" s="5"/>
      <c r="X6" s="5"/>
      <c r="Y6" s="7"/>
      <c r="Z6" s="7"/>
      <c r="AA6" s="7"/>
      <c r="AB6" s="5"/>
      <c r="AC6" s="8"/>
      <c r="AD6" s="8"/>
      <c r="AE6" s="8"/>
      <c r="AF6" s="8"/>
    </row>
    <row r="7" spans="1:33" x14ac:dyDescent="0.25">
      <c r="A7" s="6" t="s">
        <v>63</v>
      </c>
      <c r="B7" s="6" t="s">
        <v>75</v>
      </c>
      <c r="C7" s="6" t="s">
        <v>65</v>
      </c>
      <c r="D7" s="6" t="s">
        <v>66</v>
      </c>
      <c r="E7" s="6" t="s">
        <v>76</v>
      </c>
      <c r="F7" s="3">
        <v>5</v>
      </c>
      <c r="G7" s="18" t="s">
        <v>68</v>
      </c>
      <c r="H7" s="3">
        <v>25</v>
      </c>
      <c r="I7" s="16">
        <v>25</v>
      </c>
      <c r="J7" s="17">
        <v>2</v>
      </c>
      <c r="K7" s="18"/>
      <c r="L7" s="18">
        <v>0</v>
      </c>
      <c r="M7" s="3">
        <v>0</v>
      </c>
      <c r="N7" s="3"/>
      <c r="O7" s="3"/>
      <c r="P7" s="3">
        <v>0</v>
      </c>
      <c r="Q7" s="6">
        <v>0</v>
      </c>
      <c r="R7" s="6">
        <v>0</v>
      </c>
      <c r="S7" s="3">
        <v>5</v>
      </c>
      <c r="V7" s="3">
        <v>25</v>
      </c>
      <c r="W7" s="3">
        <v>25</v>
      </c>
      <c r="X7" s="3">
        <v>0</v>
      </c>
      <c r="Y7" s="19">
        <v>0</v>
      </c>
      <c r="Z7" s="19">
        <v>2.5000000000000001E-2</v>
      </c>
      <c r="AA7" s="19">
        <v>0</v>
      </c>
      <c r="AB7" s="3">
        <v>2.5000000000000001E-2</v>
      </c>
      <c r="AC7" s="6">
        <v>0</v>
      </c>
      <c r="AD7" s="6">
        <v>0</v>
      </c>
      <c r="AE7" s="6" t="s">
        <v>77</v>
      </c>
      <c r="AF7" s="6" t="s">
        <v>78</v>
      </c>
    </row>
    <row r="8" spans="1:33" x14ac:dyDescent="0.25">
      <c r="A8" s="8" t="s">
        <v>63</v>
      </c>
      <c r="B8" s="8" t="s">
        <v>75</v>
      </c>
      <c r="C8" s="8" t="s">
        <v>74</v>
      </c>
      <c r="D8" s="8" t="s">
        <v>66</v>
      </c>
      <c r="E8" s="8" t="s">
        <v>76</v>
      </c>
      <c r="F8" s="5">
        <v>0</v>
      </c>
      <c r="G8" s="22" t="s">
        <v>79</v>
      </c>
      <c r="H8" s="5">
        <v>0</v>
      </c>
      <c r="I8" s="20">
        <v>20.3</v>
      </c>
      <c r="J8" s="21">
        <v>2.5</v>
      </c>
      <c r="K8" s="22"/>
      <c r="L8" s="22">
        <v>0</v>
      </c>
      <c r="M8" s="5">
        <v>0</v>
      </c>
      <c r="N8" s="5"/>
      <c r="O8" s="5"/>
      <c r="P8" s="5">
        <v>0</v>
      </c>
      <c r="Q8" s="8">
        <v>0</v>
      </c>
      <c r="R8" s="8">
        <v>0</v>
      </c>
      <c r="S8" s="5">
        <v>0</v>
      </c>
      <c r="V8" s="5">
        <v>30.45</v>
      </c>
      <c r="W8" s="5">
        <v>29.688750000000002</v>
      </c>
      <c r="X8" s="5">
        <v>0</v>
      </c>
      <c r="Y8" s="7">
        <v>0</v>
      </c>
      <c r="Z8" s="7">
        <v>2.5000000000000001E-2</v>
      </c>
      <c r="AA8" s="7">
        <v>0</v>
      </c>
      <c r="AB8" s="5">
        <v>2.5000000000000001E-2</v>
      </c>
      <c r="AC8" s="8">
        <v>0</v>
      </c>
      <c r="AD8" s="8">
        <v>0</v>
      </c>
      <c r="AE8" s="8"/>
      <c r="AF8" s="8" t="s">
        <v>78</v>
      </c>
    </row>
    <row r="9" spans="1:33" x14ac:dyDescent="0.25">
      <c r="A9" s="6"/>
      <c r="B9" s="6"/>
      <c r="C9" s="6"/>
      <c r="D9" s="6"/>
      <c r="E9" s="6"/>
      <c r="F9" s="3"/>
      <c r="G9" s="18"/>
      <c r="H9" s="3"/>
      <c r="I9" s="16"/>
      <c r="J9" s="17"/>
      <c r="K9" s="18"/>
      <c r="L9" s="18"/>
      <c r="M9" s="3"/>
      <c r="N9" s="3"/>
      <c r="O9" s="3"/>
      <c r="P9" s="3"/>
      <c r="Q9" s="6"/>
      <c r="R9" s="6"/>
      <c r="S9" s="3"/>
      <c r="V9" s="3"/>
      <c r="W9" s="3"/>
      <c r="X9" s="3"/>
      <c r="Y9" s="19"/>
      <c r="Z9" s="19"/>
      <c r="AA9" s="19"/>
      <c r="AB9" s="3"/>
      <c r="AC9" s="6"/>
      <c r="AD9" s="6"/>
      <c r="AE9" s="6"/>
      <c r="AF9" s="6"/>
    </row>
    <row r="10" spans="1:33" x14ac:dyDescent="0.25">
      <c r="A10" s="6" t="s">
        <v>63</v>
      </c>
      <c r="B10" s="6" t="s">
        <v>80</v>
      </c>
      <c r="C10" s="6" t="s">
        <v>65</v>
      </c>
      <c r="D10" s="6" t="s">
        <v>66</v>
      </c>
      <c r="E10" s="6" t="s">
        <v>81</v>
      </c>
      <c r="F10" s="3">
        <v>4.5</v>
      </c>
      <c r="G10" s="16" t="s">
        <v>82</v>
      </c>
      <c r="H10" s="3">
        <v>25</v>
      </c>
      <c r="I10" s="16">
        <v>25</v>
      </c>
      <c r="J10" s="16">
        <v>2</v>
      </c>
      <c r="K10" s="17"/>
      <c r="L10" s="3">
        <f>IF(K10 = "", 0, ((I10*(J10-AD10))/((K10-AB10))))</f>
        <v>0</v>
      </c>
      <c r="M10" s="17">
        <f>IF(C8="Dutch",0,)</f>
        <v>0</v>
      </c>
      <c r="N10" s="18"/>
      <c r="O10" s="18"/>
      <c r="P10" s="3">
        <v>0</v>
      </c>
      <c r="Q10" s="3">
        <f>IF(AND(D10="Dutch", O10=""), 0, IF(N10="win", W10 - Y10, (X10-I10)+I10*AD10))</f>
        <v>0</v>
      </c>
      <c r="R10" s="3">
        <f>Q10+IF(O10= "yes", (P10* J$1), 0)</f>
        <v>0</v>
      </c>
      <c r="S10" s="3">
        <f>IF(D10="Bonus", 0, IF(OR(D10="Dutch", D10="Qualifier"), F10, U10))</f>
        <v>4.5</v>
      </c>
      <c r="T10" s="15"/>
      <c r="U10" s="15"/>
      <c r="V10" s="3">
        <f>(I10*J10)-L10*(K10-1)-I10</f>
        <v>25</v>
      </c>
      <c r="W10" s="3">
        <f>I10*(J10-1) - IF(C10="Betfair",I10*(J10-1) * AB10, 0)</f>
        <v>25</v>
      </c>
      <c r="X10" s="3">
        <f>M10-AC10</f>
        <v>0</v>
      </c>
      <c r="Y10" s="3">
        <f>M10*(K10-1)</f>
        <v>0</v>
      </c>
      <c r="Z10" s="19">
        <v>2.5000000000000001E-2</v>
      </c>
      <c r="AA10" s="19">
        <f>D$1</f>
        <v>0</v>
      </c>
      <c r="AB10" s="19">
        <f>Z10 - (AA10 * Z10)</f>
        <v>2.5000000000000001E-2</v>
      </c>
      <c r="AC10" s="3">
        <f>M10 * AB10</f>
        <v>0</v>
      </c>
      <c r="AD10" s="6">
        <f>IF(OR(D10="Bonus", D10="Signup"),1,0)</f>
        <v>0</v>
      </c>
      <c r="AE10" s="6" t="s">
        <v>83</v>
      </c>
      <c r="AF10" s="15" t="s">
        <v>84</v>
      </c>
      <c r="AG10" s="6"/>
    </row>
    <row r="11" spans="1:33" x14ac:dyDescent="0.25">
      <c r="A11" s="8" t="s">
        <v>63</v>
      </c>
      <c r="B11" s="8" t="s">
        <v>80</v>
      </c>
      <c r="C11" s="8" t="s">
        <v>71</v>
      </c>
      <c r="D11" s="8" t="s">
        <v>66</v>
      </c>
      <c r="E11" s="8" t="s">
        <v>81</v>
      </c>
      <c r="F11" s="5">
        <v>8</v>
      </c>
      <c r="G11" s="20" t="s">
        <v>85</v>
      </c>
      <c r="H11" s="5">
        <v>50</v>
      </c>
      <c r="I11" s="20">
        <v>74.069999999999993</v>
      </c>
      <c r="J11" s="20">
        <v>3.29</v>
      </c>
      <c r="K11" s="21"/>
      <c r="L11" s="5">
        <f>IF(K11 = "", 0, ((I11*(J11-AD11))/((K11-AB11))))</f>
        <v>0</v>
      </c>
      <c r="M11" s="21">
        <f>IF(C9="Dutch",0,)</f>
        <v>0</v>
      </c>
      <c r="N11" s="22"/>
      <c r="O11" s="22"/>
      <c r="P11" s="5">
        <v>50</v>
      </c>
      <c r="Q11" s="5">
        <f>IF(AND(D11="Dutch", O11=""), 0, IF(N11="win", W11 - Y11, (X11-I11)+I11*AD11))</f>
        <v>0</v>
      </c>
      <c r="R11" s="5">
        <f>Q11+IF(O11= "yes", (P11* J$1), 0)</f>
        <v>0</v>
      </c>
      <c r="S11" s="5">
        <f>IF(D11="Bonus", 0, IF(OR(D11="Dutch", D11="Qualifier"), F11, U11))</f>
        <v>8</v>
      </c>
      <c r="T11" s="15"/>
      <c r="U11" s="15"/>
      <c r="V11" s="5">
        <f>(I11*J11)-L11*(K11-1)-I11</f>
        <v>169.62029999999999</v>
      </c>
      <c r="W11" s="5">
        <f>I11*(J11-1) - IF(C11="Betfair",I11*(J11-1) * AB11, 0)</f>
        <v>169.62029999999999</v>
      </c>
      <c r="X11" s="5">
        <f>M11-AC11</f>
        <v>0</v>
      </c>
      <c r="Y11" s="5">
        <f>M11*(K11-1)</f>
        <v>0</v>
      </c>
      <c r="Z11" s="7">
        <v>2.5000000000000001E-2</v>
      </c>
      <c r="AA11" s="7">
        <f>D$1</f>
        <v>0</v>
      </c>
      <c r="AB11" s="7">
        <f>Z11 - (AA11 * Z11)</f>
        <v>2.5000000000000001E-2</v>
      </c>
      <c r="AC11" s="5">
        <f>M11 * AB11</f>
        <v>0</v>
      </c>
      <c r="AD11" s="8">
        <f>IF(OR(D11="Bonus", D11="Signup"),1,0)</f>
        <v>0</v>
      </c>
      <c r="AE11" s="8" t="s">
        <v>73</v>
      </c>
      <c r="AF11" s="15" t="s">
        <v>84</v>
      </c>
      <c r="AG11" s="8"/>
    </row>
    <row r="12" spans="1:33" x14ac:dyDescent="0.25">
      <c r="A12" s="6" t="s">
        <v>63</v>
      </c>
      <c r="B12" s="6" t="s">
        <v>80</v>
      </c>
      <c r="C12" s="6" t="s">
        <v>74</v>
      </c>
      <c r="D12" s="6" t="s">
        <v>66</v>
      </c>
      <c r="E12" s="6" t="s">
        <v>81</v>
      </c>
      <c r="F12" s="3">
        <v>0</v>
      </c>
      <c r="G12" s="16" t="s">
        <v>82</v>
      </c>
      <c r="H12" s="3">
        <v>0</v>
      </c>
      <c r="I12" s="16">
        <v>113.15</v>
      </c>
      <c r="J12" s="16">
        <v>1.73</v>
      </c>
      <c r="K12" s="17"/>
      <c r="L12" s="3">
        <f>IF(K12 = "", 0, ((I12*(J12-AD12))/((K12-AB12))))</f>
        <v>0</v>
      </c>
      <c r="M12" s="17">
        <f>IF(C10="Dutch",0,)</f>
        <v>0</v>
      </c>
      <c r="N12" s="18"/>
      <c r="O12" s="18"/>
      <c r="P12" s="3">
        <v>0</v>
      </c>
      <c r="Q12" s="3">
        <f>IF(AND(D12="Dutch", O12=""), 0, IF(N12="win", W12 - Y12, (X12-I12)+I12*AD12))</f>
        <v>0</v>
      </c>
      <c r="R12" s="3">
        <f>Q12+IF(O12= "yes", (P12* J$1), 0)</f>
        <v>0</v>
      </c>
      <c r="S12" s="3">
        <f>IF(D12="Bonus", 0, IF(OR(D12="Dutch", D12="Qualifier"), F12, U12))</f>
        <v>0</v>
      </c>
      <c r="T12" s="15"/>
      <c r="U12" s="15"/>
      <c r="V12" s="3">
        <f>(I12*J12)-L12*(K12-1)-I12</f>
        <v>82.599500000000006</v>
      </c>
      <c r="W12" s="3">
        <f>I12*(J12-1) - IF(C12="Betfair",I12*(J12-1) * AB12, 0)</f>
        <v>80.534512500000005</v>
      </c>
      <c r="X12" s="3">
        <f>M12-AC12</f>
        <v>0</v>
      </c>
      <c r="Y12" s="3">
        <f>M12*(K12-1)</f>
        <v>0</v>
      </c>
      <c r="Z12" s="19">
        <v>2.5000000000000001E-2</v>
      </c>
      <c r="AA12" s="19">
        <f>D$1</f>
        <v>0</v>
      </c>
      <c r="AB12" s="19">
        <f>Z12 - (AA12 * Z12)</f>
        <v>2.5000000000000001E-2</v>
      </c>
      <c r="AC12" s="3">
        <f>M12 * AB12</f>
        <v>0</v>
      </c>
      <c r="AD12" s="6">
        <f>IF(OR(D12="Bonus", D12="Signup"),1,0)</f>
        <v>0</v>
      </c>
      <c r="AE12" s="6"/>
      <c r="AF12" s="15" t="s">
        <v>84</v>
      </c>
      <c r="AG12" s="6"/>
    </row>
    <row r="13" spans="1:33" x14ac:dyDescent="0.25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5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5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5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5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5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5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5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5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5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5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5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5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5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5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5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5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5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5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5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5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5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5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5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5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5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5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5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5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5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5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5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5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5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5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5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3:G9 G13:G100000">
    <cfRule type="containsBlanks" dxfId="11" priority="7">
      <formula>LEN(TRIM(G3))=0</formula>
    </cfRule>
  </conditionalFormatting>
  <conditionalFormatting sqref="I3:I9 I13:I100000">
    <cfRule type="containsBlanks" dxfId="10" priority="8">
      <formula>LEN(TRIM(I3))=0</formula>
    </cfRule>
  </conditionalFormatting>
  <conditionalFormatting sqref="J3:J9 J13:J100000">
    <cfRule type="containsBlanks" dxfId="9" priority="9">
      <formula>LEN(TRIM(J3))=0</formula>
    </cfRule>
  </conditionalFormatting>
  <conditionalFormatting sqref="M3:M9 M13:M100000">
    <cfRule type="containsBlanks" dxfId="8" priority="10">
      <formula>LEN(TRIM(M3))=0</formula>
    </cfRule>
  </conditionalFormatting>
  <conditionalFormatting sqref="N3:N9 N13:N100000">
    <cfRule type="containsBlanks" dxfId="7" priority="11">
      <formula>LEN(TRIM(N3))=0</formula>
    </cfRule>
  </conditionalFormatting>
  <conditionalFormatting sqref="O3:O9 O13:O100000">
    <cfRule type="containsBlanks" dxfId="6" priority="12">
      <formula>LEN(TRIM(O3))=0</formula>
    </cfRule>
  </conditionalFormatting>
  <conditionalFormatting sqref="G10:G12">
    <cfRule type="containsBlanks" dxfId="5" priority="1">
      <formula>LEN(TRIM(G10))=0</formula>
    </cfRule>
  </conditionalFormatting>
  <conditionalFormatting sqref="I10:I12">
    <cfRule type="containsBlanks" dxfId="4" priority="2">
      <formula>LEN(TRIM(I10))=0</formula>
    </cfRule>
  </conditionalFormatting>
  <conditionalFormatting sqref="J10:J12">
    <cfRule type="containsBlanks" dxfId="3" priority="3">
      <formula>LEN(TRIM(J10))=0</formula>
    </cfRule>
  </conditionalFormatting>
  <conditionalFormatting sqref="M10:M12">
    <cfRule type="containsBlanks" dxfId="2" priority="4">
      <formula>LEN(TRIM(M10))=0</formula>
    </cfRule>
  </conditionalFormatting>
  <conditionalFormatting sqref="N10:N12">
    <cfRule type="containsBlanks" dxfId="1" priority="5">
      <formula>LEN(TRIM(N10))=0</formula>
    </cfRule>
  </conditionalFormatting>
  <conditionalFormatting sqref="O10:O12">
    <cfRule type="containsBlanks" dxfId="0" priority="6">
      <formula>LEN(TRIM(O10))=0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hyperlinks>
    <hyperlink ref="AF3" r:id="rId1" xr:uid="{00000000-0004-0000-0100-000000000000}"/>
    <hyperlink ref="AF4" r:id="rId2" xr:uid="{00000000-0004-0000-0100-000001000000}"/>
    <hyperlink ref="AF5" r:id="rId3" xr:uid="{00000000-0004-0000-0100-000002000000}"/>
    <hyperlink ref="AF10" r:id="rId4" xr:uid="{AA108D30-C8C7-4F57-A7B6-C333894CC015}"/>
    <hyperlink ref="AF11" r:id="rId5" xr:uid="{CE3FFBD1-F181-4114-828D-D8FDAC7CA2A0}"/>
    <hyperlink ref="AF12" r:id="rId6" xr:uid="{159E02CD-E1B7-44FC-89A4-B2B3351BF783}"/>
  </hyperlinks>
  <pageMargins left="0.7" right="0.7" top="0.75" bottom="0.75" header="0.3" footer="0.3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2018-09-07T23:54:29Z</dcterms:created>
  <dcterms:modified xsi:type="dcterms:W3CDTF">2018-09-08T00:06:10Z</dcterms:modified>
</cp:coreProperties>
</file>