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esktop/"/>
    </mc:Choice>
  </mc:AlternateContent>
  <bookViews>
    <workbookView xWindow="7360" yWindow="308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0" i="2" l="1"/>
  <c r="M10" i="2"/>
  <c r="AA10" i="2"/>
  <c r="AB10" i="2"/>
  <c r="AC10" i="2"/>
  <c r="Y10" i="2"/>
  <c r="X10" i="2"/>
  <c r="W10" i="2"/>
  <c r="L10" i="2"/>
  <c r="V10" i="2"/>
  <c r="S10" i="2"/>
  <c r="Q10" i="2"/>
  <c r="R10" i="2"/>
  <c r="AD9" i="2"/>
  <c r="M9" i="2"/>
  <c r="AA9" i="2"/>
  <c r="AB9" i="2"/>
  <c r="AC9" i="2"/>
  <c r="Y9" i="2"/>
  <c r="X9" i="2"/>
  <c r="W9" i="2"/>
  <c r="L9" i="2"/>
  <c r="V9" i="2"/>
  <c r="S9" i="2"/>
  <c r="Q9" i="2"/>
  <c r="R9" i="2"/>
  <c r="AD8" i="2"/>
  <c r="M8" i="2"/>
  <c r="AA8" i="2"/>
  <c r="AB8" i="2"/>
  <c r="AC8" i="2"/>
  <c r="Y8" i="2"/>
  <c r="X8" i="2"/>
  <c r="W8" i="2"/>
  <c r="L8" i="2"/>
  <c r="V8" i="2"/>
  <c r="S8" i="2"/>
  <c r="Q8" i="2"/>
  <c r="R8" i="2"/>
  <c r="AD7" i="2"/>
  <c r="M7" i="2"/>
  <c r="AA7" i="2"/>
  <c r="AB7" i="2"/>
  <c r="AC7" i="2"/>
  <c r="Y7" i="2"/>
  <c r="X7" i="2"/>
  <c r="W7" i="2"/>
  <c r="L7" i="2"/>
  <c r="V7" i="2"/>
  <c r="S7" i="2"/>
  <c r="Q7" i="2"/>
  <c r="R7" i="2"/>
  <c r="AD6" i="2"/>
  <c r="M6" i="2"/>
  <c r="AA6" i="2"/>
  <c r="AB6" i="2"/>
  <c r="AC6" i="2"/>
  <c r="Y6" i="2"/>
  <c r="X6" i="2"/>
  <c r="W6" i="2"/>
  <c r="L6" i="2"/>
  <c r="V6" i="2"/>
  <c r="S6" i="2"/>
  <c r="Q6" i="2"/>
  <c r="R6" i="2"/>
  <c r="AD5" i="2"/>
  <c r="M5" i="2"/>
  <c r="AA5" i="2"/>
  <c r="AB5" i="2"/>
  <c r="AC5" i="2"/>
  <c r="Y5" i="2"/>
  <c r="X5" i="2"/>
  <c r="W5" i="2"/>
  <c r="L5" i="2"/>
  <c r="V5" i="2"/>
  <c r="S5" i="2"/>
  <c r="Q5" i="2"/>
  <c r="R5" i="2"/>
  <c r="AD4" i="2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If your team win, you'll get a Bonus Bet matching your winnings up to your first $30 in stake.</t>
        </r>
      </text>
    </comment>
    <comment ref="C5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6" authorId="0">
      <text>
        <r>
          <rPr>
            <sz val="8"/>
            <color indexed="81"/>
            <rFont val="Tahoma"/>
            <family val="2"/>
          </rPr>
          <t>Back Richmond and if they win, you'll Double your Winnings. Max Bet $20. - Must place on promotional market "Double Your Winnings"</t>
        </r>
      </text>
    </comment>
    <comment ref="C8" authorId="0">
      <text>
        <r>
          <rPr>
            <sz val="8"/>
            <color indexed="81"/>
            <rFont val="Tahoma"/>
            <family val="2"/>
          </rPr>
          <t>If your team win, you'll get a Bonus Bet matching your winnings up to your first $30 in stake.</t>
        </r>
      </text>
    </comment>
    <comment ref="C9" authorId="0">
      <text>
        <r>
          <rPr>
            <sz val="8"/>
            <color indexed="81"/>
            <rFont val="Tahoma"/>
            <family val="2"/>
          </rPr>
          <t>Back the Storm and if they win, you'll get double your winnings. Max Bet $20</t>
        </r>
      </text>
    </comment>
  </commentList>
</comments>
</file>

<file path=xl/sharedStrings.xml><?xml version="1.0" encoding="utf-8"?>
<sst xmlns="http://schemas.openxmlformats.org/spreadsheetml/2006/main" count="114" uniqueCount="82">
  <si>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</si>
  <si>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</si>
  <si>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</si>
  <si>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</si>
  <si>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</si>
  <si>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</si>
  <si>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</si>
  <si>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</si>
  <si>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</si>
  <si>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</si>
  <si>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</si>
  <si>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</si>
  <si>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</si>
  <si>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</si>
  <si>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</si>
  <si>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</si>
  <si>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</si>
  <si>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</si>
  <si>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</si>
  <si>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</si>
  <si>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</si>
  <si>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</si>
  <si>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</si>
  <si>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</si>
  <si>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</si>
  <si>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</si>
  <si>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</si>
  <si>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</si>
  <si>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</si>
  <si>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</si>
  <si>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</si>
  <si>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</si>
  <si>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</si>
  <si>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</si>
  <si>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</si>
  <si>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</si>
  <si>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</si>
  <si>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</si>
  <si>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</si>
  <si>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</si>
  <si>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</si>
  <si>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</si>
  <si>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</si>
  <si>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</si>
  <si>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</si>
  <si>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</si>
  <si>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</si>
  <si>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</si>
  <si>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</si>
  <si>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</si>
  <si>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</si>
  <si>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</si>
  <si>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</si>
  <si>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</si>
  <si>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</si>
  <si>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</si>
  <si>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</si>
  <si>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</si>
  <si>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</si>
  <si>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</si>
  <si>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</si>
  <si>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2018-08-03</t>
  </si>
  <si>
    <t>18:00</t>
  </si>
  <si>
    <t>CrownBet</t>
  </si>
  <si>
    <t>Dutch</t>
  </si>
  <si>
    <t>Round 21 - Newcastle v Wests Tigers</t>
  </si>
  <si>
    <t>Newcastle</t>
  </si>
  <si>
    <t>If your team win, you'll get a Bonus Bet matching your winnings up to your first $30 in stake.</t>
  </si>
  <si>
    <t>Betfair</t>
  </si>
  <si>
    <t>Wests Tigers</t>
  </si>
  <si>
    <t>19:50</t>
  </si>
  <si>
    <t>Round 20 - Richmond v Geelong</t>
  </si>
  <si>
    <t>Geelong</t>
  </si>
  <si>
    <t>If your team win, we'll double your winnings up to the first $25 of your stake.</t>
  </si>
  <si>
    <t>Neds</t>
  </si>
  <si>
    <t>Richmond</t>
  </si>
  <si>
    <t>Back Richmond and if they win, you'll Double your Winnings. Max Bet $20. - Must place on promotional market "Double Your Winnings"</t>
  </si>
  <si>
    <t>19:55</t>
  </si>
  <si>
    <t>Round 21 - South Sydney v Melbourne</t>
  </si>
  <si>
    <t>South Sydney</t>
  </si>
  <si>
    <t>Melbourne</t>
  </si>
  <si>
    <t>Back the Storm and if they win, you'll get double your winnings. Max Bet $20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</si>
</sst>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30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58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59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60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31</v>
      </c>
      <c r="C11" s="2"/>
      <c r="D11" s="2"/>
      <c r="E11" s="2"/>
      <c r="F11" s="2"/>
      <c r="G11" s="2"/>
      <c r="H11" s="2"/>
      <c r="I11" s="3">
        <f>SUM(Bets!I3:I10000)</f>
        <v>245.83</v>
      </c>
    </row>
    <row r="12" spans="2:9" x14ac:dyDescent="0.2">
      <c r="B12" s="4" t="s">
        <v>32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33</v>
      </c>
      <c r="C13" s="2"/>
      <c r="D13" s="2"/>
      <c r="E13" s="2"/>
      <c r="F13" s="2"/>
      <c r="G13" s="2"/>
      <c r="H13" s="2"/>
      <c r="I13" s="3">
        <f>SUM(Bets!W3:W100000)</f>
        <v>333.16772000000003</v>
      </c>
    </row>
    <row r="15" spans="2:9" x14ac:dyDescent="0.2">
      <c r="B15" s="2" t="s">
        <v>34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35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36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37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38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39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40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41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42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43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44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45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46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47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48</v>
      </c>
      <c r="C34" s="4"/>
      <c r="D34" s="4"/>
      <c r="E34" s="4"/>
      <c r="F34" s="4"/>
      <c r="G34" s="4"/>
      <c r="H34" s="4"/>
      <c r="I34" s="5">
        <f>SUMIF(Bets!I3:I100000, "&lt;&gt;", Bets!S3:S100000)</f>
        <v>50</v>
      </c>
    </row>
    <row r="36" spans="2:9" x14ac:dyDescent="0.2">
      <c r="B36" s="4" t="s">
        <v>49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50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51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52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53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54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55</v>
      </c>
    </row>
    <row r="47" spans="2:9" x14ac:dyDescent="0.2">
      <c r="B47" s="9" t="s">
        <v>56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"/>
  <sheetViews>
    <sheetView tabSelected="1" workbookViewId="0">
      <selection activeCell="A8" sqref="A8:XFD10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1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</row>
    <row r="3" spans="1:31" x14ac:dyDescent="0.2">
      <c r="A3" s="6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3">
        <v>10</v>
      </c>
      <c r="G3" s="16" t="s">
        <v>66</v>
      </c>
      <c r="H3" s="3">
        <v>30</v>
      </c>
      <c r="I3" s="16">
        <v>25</v>
      </c>
      <c r="J3" s="16">
        <v>3.2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10</v>
      </c>
      <c r="T3" s="15"/>
      <c r="U3" s="15"/>
      <c r="V3" s="3">
        <f>(I3*J3)-L3*(K3-1)-I3</f>
        <v>55</v>
      </c>
      <c r="W3" s="3">
        <f>I3*(J3-1) - IF(C3="Betfair",I3*(J3-1) * AB3, 0)</f>
        <v>55.000000000000007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67</v>
      </c>
    </row>
    <row r="4" spans="1:31" x14ac:dyDescent="0.2">
      <c r="A4" s="8" t="s">
        <v>61</v>
      </c>
      <c r="B4" s="8" t="s">
        <v>62</v>
      </c>
      <c r="C4" s="8" t="s">
        <v>68</v>
      </c>
      <c r="D4" s="8" t="s">
        <v>64</v>
      </c>
      <c r="E4" s="8" t="s">
        <v>65</v>
      </c>
      <c r="F4" s="5">
        <v>0</v>
      </c>
      <c r="G4" s="20" t="s">
        <v>69</v>
      </c>
      <c r="H4" s="5">
        <v>0</v>
      </c>
      <c r="I4" s="20">
        <v>44.22</v>
      </c>
      <c r="J4" s="20">
        <v>1.83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36.702600000000004</v>
      </c>
      <c r="W4" s="5">
        <f>I4*(J4-1) - IF(C4="Betfair",I4*(J4-1) * AB4, 0)</f>
        <v>35.785035000000001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</row>
    <row r="5" spans="1:31" s="15" customFormat="1" x14ac:dyDescent="0.2">
      <c r="A5" s="6" t="s">
        <v>61</v>
      </c>
      <c r="B5" s="6" t="s">
        <v>70</v>
      </c>
      <c r="C5" s="6" t="s">
        <v>63</v>
      </c>
      <c r="D5" s="6" t="s">
        <v>64</v>
      </c>
      <c r="E5" s="6" t="s">
        <v>71</v>
      </c>
      <c r="F5" s="3">
        <v>10</v>
      </c>
      <c r="G5" s="16" t="s">
        <v>72</v>
      </c>
      <c r="H5" s="3">
        <v>25</v>
      </c>
      <c r="I5" s="16">
        <v>30</v>
      </c>
      <c r="J5" s="16">
        <v>4.1500000000000004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25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10</v>
      </c>
      <c r="V5" s="3">
        <f>(I5*J5)-L5*(K5-1)-I5</f>
        <v>94.500000000000014</v>
      </c>
      <c r="W5" s="3">
        <f>I5*(J5-1) - IF(C5="Betfair",I5*(J5-1) * AB5, 0)</f>
        <v>94.500000000000014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 t="s">
        <v>73</v>
      </c>
    </row>
    <row r="6" spans="1:31" s="15" customFormat="1" x14ac:dyDescent="0.2">
      <c r="A6" s="8" t="s">
        <v>61</v>
      </c>
      <c r="B6" s="8" t="s">
        <v>70</v>
      </c>
      <c r="C6" s="8" t="s">
        <v>74</v>
      </c>
      <c r="D6" s="8" t="s">
        <v>64</v>
      </c>
      <c r="E6" s="8" t="s">
        <v>71</v>
      </c>
      <c r="F6" s="5">
        <v>10</v>
      </c>
      <c r="G6" s="20" t="s">
        <v>75</v>
      </c>
      <c r="H6" s="5">
        <v>20</v>
      </c>
      <c r="I6" s="20">
        <v>20</v>
      </c>
      <c r="J6" s="20">
        <v>1.9</v>
      </c>
      <c r="K6" s="21"/>
      <c r="L6" s="5">
        <f>IF(K6 = "", 0, ((I6*(J6-AD6))/((K6-AB6))))</f>
        <v>0</v>
      </c>
      <c r="M6" s="21">
        <f>IF(C4="Dutch",0,)</f>
        <v>0</v>
      </c>
      <c r="N6" s="22"/>
      <c r="O6" s="22"/>
      <c r="P6" s="5">
        <v>12</v>
      </c>
      <c r="Q6" s="5">
        <f>IF(AND(D6="Dutch", O6=""), 0, IF(N6="win", W6 - Y6, (X6-I6)+I6*AD6))</f>
        <v>0</v>
      </c>
      <c r="R6" s="5">
        <f>Q6+IF(O6= "yes", (P6* J$1), 0)</f>
        <v>0</v>
      </c>
      <c r="S6" s="5">
        <f>IF(D6="Bonus", 0, IF(OR(D6="Dutch", D6="Qualifier"), F6, U6))</f>
        <v>10</v>
      </c>
      <c r="V6" s="5">
        <f>(I6*J6)-L6*(K6-1)-I6</f>
        <v>18</v>
      </c>
      <c r="W6" s="5">
        <f>I6*(J6-1) - IF(C6="Betfair",I6*(J6-1) * AB6, 0)</f>
        <v>18</v>
      </c>
      <c r="X6" s="5">
        <f>M6-AC6</f>
        <v>0</v>
      </c>
      <c r="Y6" s="5">
        <f>M6*(K6-1)</f>
        <v>0</v>
      </c>
      <c r="Z6" s="7">
        <v>2.5000000000000001E-2</v>
      </c>
      <c r="AA6" s="7">
        <f>D$1</f>
        <v>0</v>
      </c>
      <c r="AB6" s="7">
        <f>Z6 - (AA6 * Z6)</f>
        <v>2.5000000000000001E-2</v>
      </c>
      <c r="AC6" s="5">
        <f>M6 * AB6</f>
        <v>0</v>
      </c>
      <c r="AD6" s="8">
        <f>IF(OR(D6="Bonus", D6="Signup"),1,0)</f>
        <v>0</v>
      </c>
      <c r="AE6" s="8" t="s">
        <v>76</v>
      </c>
    </row>
    <row r="7" spans="1:31" s="15" customFormat="1" x14ac:dyDescent="0.2">
      <c r="A7" s="6" t="s">
        <v>61</v>
      </c>
      <c r="B7" s="6" t="s">
        <v>70</v>
      </c>
      <c r="C7" s="6" t="s">
        <v>68</v>
      </c>
      <c r="D7" s="6" t="s">
        <v>64</v>
      </c>
      <c r="E7" s="6" t="s">
        <v>71</v>
      </c>
      <c r="F7" s="3">
        <v>0</v>
      </c>
      <c r="G7" s="16" t="s">
        <v>75</v>
      </c>
      <c r="H7" s="3">
        <v>0</v>
      </c>
      <c r="I7" s="16">
        <v>60.12</v>
      </c>
      <c r="J7" s="16">
        <v>1.45</v>
      </c>
      <c r="K7" s="17"/>
      <c r="L7" s="3">
        <f>IF(K7 = "", 0, ((I7*(J7-AD7))/((K7-AB7))))</f>
        <v>0</v>
      </c>
      <c r="M7" s="17">
        <f>IF(C5="Dutch",0,)</f>
        <v>0</v>
      </c>
      <c r="N7" s="18"/>
      <c r="O7" s="18"/>
      <c r="P7" s="3">
        <v>0</v>
      </c>
      <c r="Q7" s="3">
        <f>IF(AND(D7="Dutch", O7=""), 0, IF(N7="win", W7 - Y7, (X7-I7)+I7*AD7))</f>
        <v>0</v>
      </c>
      <c r="R7" s="3">
        <f>Q7+IF(O7= "yes", (P7* J$1), 0)</f>
        <v>0</v>
      </c>
      <c r="S7" s="3">
        <f>IF(D7="Bonus", 0, IF(OR(D7="Dutch", D7="Qualifier"), F7, U7))</f>
        <v>0</v>
      </c>
      <c r="V7" s="3">
        <f>(I7*J7)-L7*(K7-1)-I7</f>
        <v>27.053999999999995</v>
      </c>
      <c r="W7" s="3">
        <f>I7*(J7-1) - IF(C7="Betfair",I7*(J7-1) * AB7, 0)</f>
        <v>26.377649999999996</v>
      </c>
      <c r="X7" s="3">
        <f>M7-AC7</f>
        <v>0</v>
      </c>
      <c r="Y7" s="3">
        <f>M7*(K7-1)</f>
        <v>0</v>
      </c>
      <c r="Z7" s="19">
        <v>2.5000000000000001E-2</v>
      </c>
      <c r="AA7" s="19">
        <f>D$1</f>
        <v>0</v>
      </c>
      <c r="AB7" s="19">
        <f>Z7 - (AA7 * Z7)</f>
        <v>2.5000000000000001E-2</v>
      </c>
      <c r="AC7" s="3">
        <f>M7 * AB7</f>
        <v>0</v>
      </c>
      <c r="AD7" s="6">
        <f>IF(OR(D7="Bonus", D7="Signup"),1,0)</f>
        <v>0</v>
      </c>
      <c r="AE7" s="6"/>
    </row>
    <row r="8" spans="1:31" s="15" customFormat="1" x14ac:dyDescent="0.2">
      <c r="A8" s="6" t="s">
        <v>61</v>
      </c>
      <c r="B8" s="6" t="s">
        <v>77</v>
      </c>
      <c r="C8" s="6" t="s">
        <v>63</v>
      </c>
      <c r="D8" s="6" t="s">
        <v>64</v>
      </c>
      <c r="E8" s="6" t="s">
        <v>78</v>
      </c>
      <c r="F8" s="3">
        <v>10</v>
      </c>
      <c r="G8" s="16" t="s">
        <v>79</v>
      </c>
      <c r="H8" s="3">
        <v>30</v>
      </c>
      <c r="I8" s="16">
        <v>25</v>
      </c>
      <c r="J8" s="16">
        <v>3.4</v>
      </c>
      <c r="K8" s="17"/>
      <c r="L8" s="3">
        <f>IF(K8 = "", 0, ((I8*(J8-AD8))/((K8-AB8))))</f>
        <v>0</v>
      </c>
      <c r="M8" s="17">
        <f>IF(C6="Dutch",0,)</f>
        <v>0</v>
      </c>
      <c r="N8" s="18"/>
      <c r="O8" s="18"/>
      <c r="P8" s="3">
        <v>0</v>
      </c>
      <c r="Q8" s="3">
        <f>IF(AND(D8="Dutch", O8=""), 0, IF(N8="win", W8 - Y8, (X8-I8)+I8*AD8))</f>
        <v>0</v>
      </c>
      <c r="R8" s="3">
        <f>Q8+IF(O8= "yes", (P8* J$1), 0)</f>
        <v>0</v>
      </c>
      <c r="S8" s="3">
        <f>IF(D8="Bonus", 0, IF(OR(D8="Dutch", D8="Qualifier"), F8, U8))</f>
        <v>10</v>
      </c>
      <c r="V8" s="3">
        <f>(I8*J8)-L8*(K8-1)-I8</f>
        <v>60</v>
      </c>
      <c r="W8" s="3">
        <f>I8*(J8-1) - IF(C8="Betfair",I8*(J8-1) * AB8, 0)</f>
        <v>60</v>
      </c>
      <c r="X8" s="3">
        <f>M8-AC8</f>
        <v>0</v>
      </c>
      <c r="Y8" s="3">
        <f>M8*(K8-1)</f>
        <v>0</v>
      </c>
      <c r="Z8" s="19">
        <v>2.5000000000000001E-2</v>
      </c>
      <c r="AA8" s="19">
        <f>D$1</f>
        <v>0</v>
      </c>
      <c r="AB8" s="19">
        <f>Z8 - (AA8 * Z8)</f>
        <v>2.5000000000000001E-2</v>
      </c>
      <c r="AC8" s="3">
        <f>M8 * AB8</f>
        <v>0</v>
      </c>
      <c r="AD8" s="6">
        <f>IF(OR(D8="Bonus", D8="Signup"),1,0)</f>
        <v>0</v>
      </c>
      <c r="AE8" s="6" t="s">
        <v>67</v>
      </c>
    </row>
    <row r="9" spans="1:31" s="15" customFormat="1" x14ac:dyDescent="0.2">
      <c r="A9" s="8" t="s">
        <v>61</v>
      </c>
      <c r="B9" s="8" t="s">
        <v>77</v>
      </c>
      <c r="C9" s="8" t="s">
        <v>74</v>
      </c>
      <c r="D9" s="8" t="s">
        <v>64</v>
      </c>
      <c r="E9" s="8" t="s">
        <v>78</v>
      </c>
      <c r="F9" s="5">
        <v>10</v>
      </c>
      <c r="G9" s="20" t="s">
        <v>80</v>
      </c>
      <c r="H9" s="5">
        <v>20</v>
      </c>
      <c r="I9" s="20">
        <v>20</v>
      </c>
      <c r="J9" s="20">
        <v>2.4</v>
      </c>
      <c r="K9" s="21"/>
      <c r="L9" s="5">
        <f>IF(K9 = "", 0, ((I9*(J9-AD9))/((K9-AB9))))</f>
        <v>0</v>
      </c>
      <c r="M9" s="21">
        <f>IF(C7="Dutch",0,)</f>
        <v>0</v>
      </c>
      <c r="N9" s="22"/>
      <c r="O9" s="22"/>
      <c r="P9" s="5">
        <v>12</v>
      </c>
      <c r="Q9" s="5">
        <f>IF(AND(D9="Dutch", O9=""), 0, IF(N9="win", W9 - Y9, (X9-I9)+I9*AD9))</f>
        <v>0</v>
      </c>
      <c r="R9" s="5">
        <f>Q9+IF(O9= "yes", (P9* J$1), 0)</f>
        <v>0</v>
      </c>
      <c r="S9" s="5">
        <f>IF(D9="Bonus", 0, IF(OR(D9="Dutch", D9="Qualifier"), F9, U9))</f>
        <v>10</v>
      </c>
      <c r="V9" s="5">
        <f>(I9*J9)-L9*(K9-1)-I9</f>
        <v>28</v>
      </c>
      <c r="W9" s="5">
        <f>I9*(J9-1) - IF(C9="Betfair",I9*(J9-1) * AB9, 0)</f>
        <v>28</v>
      </c>
      <c r="X9" s="5">
        <f>M9-AC9</f>
        <v>0</v>
      </c>
      <c r="Y9" s="5">
        <f>M9*(K9-1)</f>
        <v>0</v>
      </c>
      <c r="Z9" s="7">
        <v>2.5000000000000001E-2</v>
      </c>
      <c r="AA9" s="7">
        <f>D$1</f>
        <v>0</v>
      </c>
      <c r="AB9" s="7">
        <f>Z9 - (AA9 * Z9)</f>
        <v>2.5000000000000001E-2</v>
      </c>
      <c r="AC9" s="5">
        <f>M9 * AB9</f>
        <v>0</v>
      </c>
      <c r="AD9" s="8">
        <f>IF(OR(D9="Bonus", D9="Signup"),1,0)</f>
        <v>0</v>
      </c>
      <c r="AE9" s="8" t="s">
        <v>81</v>
      </c>
    </row>
    <row r="10" spans="1:31" s="15" customFormat="1" x14ac:dyDescent="0.2">
      <c r="A10" s="6" t="s">
        <v>61</v>
      </c>
      <c r="B10" s="6" t="s">
        <v>77</v>
      </c>
      <c r="C10" s="6" t="s">
        <v>68</v>
      </c>
      <c r="D10" s="6" t="s">
        <v>64</v>
      </c>
      <c r="E10" s="6" t="s">
        <v>78</v>
      </c>
      <c r="F10" s="3">
        <v>0</v>
      </c>
      <c r="G10" s="16" t="s">
        <v>80</v>
      </c>
      <c r="H10" s="3">
        <v>0</v>
      </c>
      <c r="I10" s="16">
        <v>21.49</v>
      </c>
      <c r="J10" s="16">
        <v>1.74</v>
      </c>
      <c r="K10" s="17"/>
      <c r="L10" s="3">
        <f>IF(K10 = "", 0, ((I10*(J10-AD10))/((K10-AB10))))</f>
        <v>0</v>
      </c>
      <c r="M10" s="17">
        <f>IF(C8="Dutch",0,)</f>
        <v>0</v>
      </c>
      <c r="N10" s="18"/>
      <c r="O10" s="18"/>
      <c r="P10" s="3">
        <v>0</v>
      </c>
      <c r="Q10" s="3">
        <f>IF(AND(D10="Dutch", O10=""), 0, IF(N10="win", W10 - Y10, (X10-I10)+I10*AD10))</f>
        <v>0</v>
      </c>
      <c r="R10" s="3">
        <f>Q10+IF(O10= "yes", (P10* J$1), 0)</f>
        <v>0</v>
      </c>
      <c r="S10" s="3">
        <f>IF(D10="Bonus", 0, IF(OR(D10="Dutch", D10="Qualifier"), F10, U10))</f>
        <v>0</v>
      </c>
      <c r="V10" s="3">
        <f>(I10*J10)-L10*(K10-1)-I10</f>
        <v>15.902599999999996</v>
      </c>
      <c r="W10" s="3">
        <f>I10*(J10-1) - IF(C10="Betfair",I10*(J10-1) * AB10, 0)</f>
        <v>15.505034999999998</v>
      </c>
      <c r="X10" s="3">
        <f>M10-AC10</f>
        <v>0</v>
      </c>
      <c r="Y10" s="3">
        <f>M10*(K10-1)</f>
        <v>0</v>
      </c>
      <c r="Z10" s="19">
        <v>2.5000000000000001E-2</v>
      </c>
      <c r="AA10" s="19">
        <f>D$1</f>
        <v>0</v>
      </c>
      <c r="AB10" s="19">
        <f>Z10 - (AA10 * Z10)</f>
        <v>2.5000000000000001E-2</v>
      </c>
      <c r="AC10" s="3">
        <f>M10 * AB10</f>
        <v>0</v>
      </c>
      <c r="AD10" s="6">
        <f>IF(OR(D10="Bonus", D10="Signup"),1,0)</f>
        <v>0</v>
      </c>
      <c r="AE10" s="6"/>
    </row>
    <row r="11" spans="1:31" x14ac:dyDescent="0.2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</row>
    <row r="12" spans="1:31" x14ac:dyDescent="0.2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</row>
    <row r="13" spans="1:31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</row>
    <row r="14" spans="1:31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</row>
    <row r="15" spans="1:31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</row>
    <row r="16" spans="1:31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</row>
    <row r="17" spans="1:30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</row>
    <row r="18" spans="1:30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</row>
    <row r="19" spans="1:30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</row>
    <row r="20" spans="1:30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</row>
    <row r="21" spans="1:30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</row>
    <row r="22" spans="1:30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</row>
    <row r="23" spans="1:30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</row>
    <row r="24" spans="1:30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</row>
    <row r="25" spans="1:30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</row>
    <row r="26" spans="1:30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</row>
    <row r="27" spans="1:30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</row>
    <row r="28" spans="1:30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</row>
    <row r="29" spans="1:30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</row>
    <row r="30" spans="1:30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</row>
    <row r="31" spans="1:30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</row>
    <row r="32" spans="1:30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</row>
    <row r="33" spans="1:30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</row>
    <row r="34" spans="1:30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</row>
    <row r="35" spans="1:30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</row>
    <row r="36" spans="1:30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</row>
    <row r="37" spans="1:30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</row>
    <row r="38" spans="1:30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</row>
    <row r="39" spans="1:30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</row>
    <row r="40" spans="1:30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</row>
    <row r="41" spans="1:30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</row>
    <row r="42" spans="1:30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</row>
    <row r="43" spans="1:30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</row>
    <row r="44" spans="1:30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</row>
    <row r="45" spans="1:30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</row>
    <row r="46" spans="1:30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</row>
    <row r="47" spans="1:30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</row>
    <row r="48" spans="1:30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</row>
    <row r="49" spans="1:30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</row>
    <row r="50" spans="1:30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</row>
    <row r="51" spans="1:30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</row>
    <row r="52" spans="1:30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</row>
    <row r="53" spans="1:30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</row>
    <row r="54" spans="1:30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</row>
    <row r="55" spans="1:30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</row>
    <row r="56" spans="1:30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</row>
    <row r="57" spans="1:30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</row>
    <row r="58" spans="1:30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</row>
    <row r="59" spans="1:30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</row>
    <row r="60" spans="1:30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</row>
    <row r="61" spans="1:30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</row>
    <row r="62" spans="1:30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</row>
    <row r="63" spans="1:30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</row>
    <row r="64" spans="1:30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</row>
    <row r="65" spans="1:30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</row>
    <row r="66" spans="1:30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</row>
    <row r="67" spans="1:30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</row>
    <row r="68" spans="1:30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</row>
    <row r="69" spans="1:30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</row>
    <row r="70" spans="1:30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</row>
    <row r="71" spans="1:30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</row>
    <row r="72" spans="1:30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</row>
    <row r="73" spans="1:30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</row>
    <row r="74" spans="1:30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</row>
    <row r="75" spans="1:30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</row>
    <row r="76" spans="1:30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</row>
    <row r="77" spans="1:30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</row>
    <row r="78" spans="1:30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</row>
    <row r="79" spans="1:30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</row>
    <row r="80" spans="1:30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</row>
    <row r="81" spans="1:30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</row>
    <row r="82" spans="1:30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</row>
    <row r="83" spans="1:30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</row>
    <row r="84" spans="1:30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</row>
    <row r="85" spans="1:30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</row>
    <row r="86" spans="1:30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</row>
    <row r="87" spans="1:30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</row>
    <row r="88" spans="1:30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</row>
    <row r="89" spans="1:30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</row>
    <row r="90" spans="1:30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</row>
    <row r="91" spans="1:30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</row>
    <row r="92" spans="1:30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</row>
    <row r="93" spans="1:30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</row>
    <row r="94" spans="1:30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</row>
    <row r="95" spans="1:30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</row>
    <row r="96" spans="1:30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</row>
    <row r="97" spans="1:30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</row>
    <row r="98" spans="1:30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</row>
    <row r="99" spans="1:30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</row>
    <row r="100" spans="1:30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</row>
  </sheetData>
  <autoFilter ref="A2:AC100001"/>
  <conditionalFormatting sqref="G3:G4 G11:G100000">
    <cfRule type="containsBlanks" dxfId="29" priority="13">
      <formula>LEN(TRIM(G3))=0</formula>
    </cfRule>
  </conditionalFormatting>
  <conditionalFormatting sqref="I3:I4 I11:I100000">
    <cfRule type="containsBlanks" dxfId="28" priority="14">
      <formula>LEN(TRIM(I3))=0</formula>
    </cfRule>
  </conditionalFormatting>
  <conditionalFormatting sqref="J3:J4 J11:J100000">
    <cfRule type="containsBlanks" dxfId="27" priority="15">
      <formula>LEN(TRIM(J3))=0</formula>
    </cfRule>
  </conditionalFormatting>
  <conditionalFormatting sqref="M3:M4 M11:M100000">
    <cfRule type="containsBlanks" dxfId="26" priority="16">
      <formula>LEN(TRIM(M3))=0</formula>
    </cfRule>
  </conditionalFormatting>
  <conditionalFormatting sqref="N3:N4 N11:N100000">
    <cfRule type="containsBlanks" dxfId="25" priority="17">
      <formula>LEN(TRIM(N3))=0</formula>
    </cfRule>
  </conditionalFormatting>
  <conditionalFormatting sqref="O3:O4 O11:O100000">
    <cfRule type="containsBlanks" dxfId="24" priority="18">
      <formula>LEN(TRIM(O3))=0</formula>
    </cfRule>
  </conditionalFormatting>
  <conditionalFormatting sqref="G5:G7">
    <cfRule type="containsBlanks" dxfId="23" priority="7">
      <formula>LEN(TRIM(G5))=0</formula>
    </cfRule>
  </conditionalFormatting>
  <conditionalFormatting sqref="I5:I7">
    <cfRule type="containsBlanks" dxfId="21" priority="8">
      <formula>LEN(TRIM(I5))=0</formula>
    </cfRule>
  </conditionalFormatting>
  <conditionalFormatting sqref="J5:J7">
    <cfRule type="containsBlanks" dxfId="19" priority="9">
      <formula>LEN(TRIM(J5))=0</formula>
    </cfRule>
  </conditionalFormatting>
  <conditionalFormatting sqref="M5:M7">
    <cfRule type="containsBlanks" dxfId="17" priority="10">
      <formula>LEN(TRIM(M5))=0</formula>
    </cfRule>
  </conditionalFormatting>
  <conditionalFormatting sqref="N5:N7">
    <cfRule type="containsBlanks" dxfId="15" priority="11">
      <formula>LEN(TRIM(N5))=0</formula>
    </cfRule>
  </conditionalFormatting>
  <conditionalFormatting sqref="O5:O7">
    <cfRule type="containsBlanks" dxfId="13" priority="12">
      <formula>LEN(TRIM(O5))=0</formula>
    </cfRule>
  </conditionalFormatting>
  <conditionalFormatting sqref="G8:G10">
    <cfRule type="containsBlanks" dxfId="11" priority="1">
      <formula>LEN(TRIM(G8))=0</formula>
    </cfRule>
  </conditionalFormatting>
  <conditionalFormatting sqref="I8:I10">
    <cfRule type="containsBlanks" dxfId="9" priority="2">
      <formula>LEN(TRIM(I8))=0</formula>
    </cfRule>
  </conditionalFormatting>
  <conditionalFormatting sqref="J8:J10">
    <cfRule type="containsBlanks" dxfId="7" priority="3">
      <formula>LEN(TRIM(J8))=0</formula>
    </cfRule>
  </conditionalFormatting>
  <conditionalFormatting sqref="M8:M10">
    <cfRule type="containsBlanks" dxfId="5" priority="4">
      <formula>LEN(TRIM(M8))=0</formula>
    </cfRule>
  </conditionalFormatting>
  <conditionalFormatting sqref="N8:N10">
    <cfRule type="containsBlanks" dxfId="3" priority="5">
      <formula>LEN(TRIM(N8))=0</formula>
    </cfRule>
  </conditionalFormatting>
  <conditionalFormatting sqref="O8:O10">
    <cfRule type="containsBlanks" dxfId="1" priority="6">
      <formula>LEN(TRIM(O8))=0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2018-08-03T00:42:40Z</dcterms:created>
  <dcterms:modified xsi:type="dcterms:W3CDTF">2018-08-03T00:44:43Z</dcterms:modified>
</cp:coreProperties>
</file>