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esktop/"/>
    </mc:Choice>
  </mc:AlternateContent>
  <bookViews>
    <workbookView xWindow="4220" yWindow="256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" i="2" l="1"/>
  <c r="M12" i="2"/>
  <c r="AA12" i="2"/>
  <c r="AB12" i="2"/>
  <c r="AC12" i="2"/>
  <c r="Y12" i="2"/>
  <c r="X12" i="2"/>
  <c r="W12" i="2"/>
  <c r="L12" i="2"/>
  <c r="V12" i="2"/>
  <c r="S12" i="2"/>
  <c r="Q12" i="2"/>
  <c r="R12" i="2"/>
  <c r="AD11" i="2"/>
  <c r="M11" i="2"/>
  <c r="AA11" i="2"/>
  <c r="AB11" i="2"/>
  <c r="AC11" i="2"/>
  <c r="Y11" i="2"/>
  <c r="X11" i="2"/>
  <c r="W11" i="2"/>
  <c r="L11" i="2"/>
  <c r="V11" i="2"/>
  <c r="S11" i="2"/>
  <c r="Q11" i="2"/>
  <c r="R11" i="2"/>
  <c r="AD10" i="2"/>
  <c r="M10" i="2"/>
  <c r="AA10" i="2"/>
  <c r="AB10" i="2"/>
  <c r="AC10" i="2"/>
  <c r="Y10" i="2"/>
  <c r="X10" i="2"/>
  <c r="W10" i="2"/>
  <c r="L10" i="2"/>
  <c r="V10" i="2"/>
  <c r="S10" i="2"/>
  <c r="Q10" i="2"/>
  <c r="R10" i="2"/>
  <c r="AD9" i="2"/>
  <c r="M9" i="2"/>
  <c r="AA9" i="2"/>
  <c r="AB9" i="2"/>
  <c r="AC9" i="2"/>
  <c r="Y9" i="2"/>
  <c r="X9" i="2"/>
  <c r="W9" i="2"/>
  <c r="L9" i="2"/>
  <c r="V9" i="2"/>
  <c r="S9" i="2"/>
  <c r="Q9" i="2"/>
  <c r="R9" i="2"/>
  <c r="AD8" i="2"/>
  <c r="M8" i="2"/>
  <c r="AA8" i="2"/>
  <c r="AB8" i="2"/>
  <c r="AC8" i="2"/>
  <c r="Y8" i="2"/>
  <c r="X8" i="2"/>
  <c r="W8" i="2"/>
  <c r="L8" i="2"/>
  <c r="V8" i="2"/>
  <c r="S8" i="2"/>
  <c r="Q8" i="2"/>
  <c r="R8" i="2"/>
  <c r="AD7" i="2"/>
  <c r="M7" i="2"/>
  <c r="AA7" i="2"/>
  <c r="AB7" i="2"/>
  <c r="AC7" i="2"/>
  <c r="Y7" i="2"/>
  <c r="X7" i="2"/>
  <c r="W7" i="2"/>
  <c r="L7" i="2"/>
  <c r="V7" i="2"/>
  <c r="S7" i="2"/>
  <c r="Q7" i="2"/>
  <c r="R7" i="2"/>
  <c r="AD6" i="2"/>
  <c r="M6" i="2"/>
  <c r="AA6" i="2"/>
  <c r="AB6" i="2"/>
  <c r="AC6" i="2"/>
  <c r="Y6" i="2"/>
  <c r="X6" i="2"/>
  <c r="W6" i="2"/>
  <c r="L6" i="2"/>
  <c r="V6" i="2"/>
  <c r="S6" i="2"/>
  <c r="Q6" i="2"/>
  <c r="R6" i="2"/>
  <c r="AD5" i="2"/>
  <c r="M5" i="2"/>
  <c r="AA5" i="2"/>
  <c r="AB5" i="2"/>
  <c r="AC5" i="2"/>
  <c r="Y5" i="2"/>
  <c r="X5" i="2"/>
  <c r="W5" i="2"/>
  <c r="L5" i="2"/>
  <c r="V5" i="2"/>
  <c r="S5" i="2"/>
  <c r="Q5" i="2"/>
  <c r="R5" i="2"/>
  <c r="AD4" i="2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5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7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9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11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</commentList>
</comments>
</file>

<file path=xl/sharedStrings.xml><?xml version="1.0" encoding="utf-8"?>
<sst xmlns="http://schemas.openxmlformats.org/spreadsheetml/2006/main" count="143" uniqueCount="97">
  <si>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</si>
  <si>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</si>
  <si>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</si>
  <si>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</si>
  <si>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</si>
  <si>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</si>
  <si>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</si>
  <si>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</si>
  <si>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</si>
  <si>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</si>
  <si>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</si>
  <si>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</si>
  <si>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</si>
  <si>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</si>
  <si>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</si>
  <si>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</si>
  <si>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</si>
  <si>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</si>
  <si>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</si>
  <si>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</si>
  <si>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</si>
  <si>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</si>
  <si>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</si>
  <si>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</si>
  <si>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</si>
  <si>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</si>
  <si>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</si>
  <si>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</si>
  <si>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</si>
  <si>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</si>
  <si>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</si>
  <si>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</si>
  <si>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</si>
  <si>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</si>
  <si>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</si>
  <si>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</si>
  <si>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</si>
  <si>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</si>
  <si>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</si>
  <si>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</si>
  <si>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</si>
  <si>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</si>
  <si>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</si>
  <si>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</si>
  <si>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</si>
  <si>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</si>
  <si>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</si>
  <si>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</si>
  <si>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</si>
  <si>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</si>
  <si>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</si>
  <si>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</si>
  <si>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</si>
  <si>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</si>
  <si>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</si>
  <si>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</si>
  <si>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</si>
  <si>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</si>
  <si>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</si>
  <si>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</si>
  <si>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</si>
  <si>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</si>
  <si>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</si>
  <si>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2018-08-04</t>
  </si>
  <si>
    <t>13:45</t>
  </si>
  <si>
    <t>CrownBet</t>
  </si>
  <si>
    <t>Dutch</t>
  </si>
  <si>
    <t>Round 20 - Hawthorn v Essendon</t>
  </si>
  <si>
    <t>Hawthorn</t>
  </si>
  <si>
    <t>If your team win, we'll double your winnings up to the first $25 of your stake.</t>
  </si>
  <si>
    <t>https://bonusmoney.com.au/offer-calendar/?event_id=71790&amp;calc=1</t>
  </si>
  <si>
    <t>Betfair</t>
  </si>
  <si>
    <t>Essendon</t>
  </si>
  <si>
    <t>14:10</t>
  </si>
  <si>
    <t>Round 20 - Brisbane v North Melbourne</t>
  </si>
  <si>
    <t>North Melbourne</t>
  </si>
  <si>
    <t>https://bonusmoney.com.au/offer-calendar/?event_id=71788&amp;calc=1</t>
  </si>
  <si>
    <t>Brisbane</t>
  </si>
  <si>
    <t>16:35</t>
  </si>
  <si>
    <t>Round 20 - Adelaide v Port Adelaide</t>
  </si>
  <si>
    <t>Adelaide</t>
  </si>
  <si>
    <t>https://bonusmoney.com.au/offer-calendar/?event_id=71787&amp;calc=1</t>
  </si>
  <si>
    <t>Port Adelaide Power</t>
  </si>
  <si>
    <t>19:25</t>
  </si>
  <si>
    <t>Round 20 - Sydney v Collingwood</t>
  </si>
  <si>
    <t>Collingwood</t>
  </si>
  <si>
    <t>https://bonusmoney.com.au/offer-calendar/?event_id=71794&amp;calc=1</t>
  </si>
  <si>
    <t>Sydney</t>
  </si>
  <si>
    <t>Round 20 - St Kilda v Western Bulldogs</t>
  </si>
  <si>
    <t>Western Bulldogs</t>
  </si>
  <si>
    <t>https://bonusmoney.com.au/offer-calendar/?event_id=71793&amp;calc=1</t>
  </si>
  <si>
    <t>St Kilda</t>
  </si>
  <si>
    <t>Profit $11.01</t>
  </si>
  <si>
    <t>Profit $10.55</t>
  </si>
  <si>
    <t>Profit $9.43</t>
  </si>
  <si>
    <t>Profit $10.38</t>
  </si>
  <si>
    <t>Profit $9.26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</si>
</sst>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30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vmlDrawing" Target="../drawings/vmlDrawing1.vml"/><Relationship Id="rId12" Type="http://schemas.openxmlformats.org/officeDocument/2006/relationships/comments" Target="../comments1.xml"/><Relationship Id="rId1" Type="http://schemas.openxmlformats.org/officeDocument/2006/relationships/hyperlink" Target="https://bonusmoney.com.au/offer-calendar/?event_id=71790&amp;calc=1" TargetMode="External"/><Relationship Id="rId2" Type="http://schemas.openxmlformats.org/officeDocument/2006/relationships/hyperlink" Target="https://bonusmoney.com.au/offer-calendar/?event_id=71790&amp;calc=1" TargetMode="External"/><Relationship Id="rId3" Type="http://schemas.openxmlformats.org/officeDocument/2006/relationships/hyperlink" Target="https://bonusmoney.com.au/offer-calendar/?event_id=71788&amp;calc=1" TargetMode="External"/><Relationship Id="rId4" Type="http://schemas.openxmlformats.org/officeDocument/2006/relationships/hyperlink" Target="https://bonusmoney.com.au/offer-calendar/?event_id=71788&amp;calc=1" TargetMode="External"/><Relationship Id="rId5" Type="http://schemas.openxmlformats.org/officeDocument/2006/relationships/hyperlink" Target="https://bonusmoney.com.au/offer-calendar/?event_id=71787&amp;calc=1" TargetMode="External"/><Relationship Id="rId6" Type="http://schemas.openxmlformats.org/officeDocument/2006/relationships/hyperlink" Target="https://bonusmoney.com.au/offer-calendar/?event_id=71787&amp;calc=1" TargetMode="External"/><Relationship Id="rId7" Type="http://schemas.openxmlformats.org/officeDocument/2006/relationships/hyperlink" Target="https://bonusmoney.com.au/offer-calendar/?event_id=71794&amp;calc=1" TargetMode="External"/><Relationship Id="rId8" Type="http://schemas.openxmlformats.org/officeDocument/2006/relationships/hyperlink" Target="https://bonusmoney.com.au/offer-calendar/?event_id=71794&amp;calc=1" TargetMode="External"/><Relationship Id="rId9" Type="http://schemas.openxmlformats.org/officeDocument/2006/relationships/hyperlink" Target="https://bonusmoney.com.au/offer-calendar/?event_id=71793&amp;calc=1" TargetMode="External"/><Relationship Id="rId10" Type="http://schemas.openxmlformats.org/officeDocument/2006/relationships/hyperlink" Target="https://bonusmoney.com.au/offer-calendar/?event_id=71793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opLeftCell="A3"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354.38</v>
      </c>
    </row>
    <row r="12" spans="2:9" x14ac:dyDescent="0.2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455.61846249999996</v>
      </c>
    </row>
    <row r="15" spans="2:9" x14ac:dyDescent="0.2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50</v>
      </c>
    </row>
    <row r="36" spans="2:9" x14ac:dyDescent="0.2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57</v>
      </c>
    </row>
    <row r="47" spans="2:9" x14ac:dyDescent="0.2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0"/>
  <sheetViews>
    <sheetView tabSelected="1" topLeftCell="AA1" workbookViewId="0">
      <selection activeCell="AG12" sqref="AG12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3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10</v>
      </c>
      <c r="G3" s="16" t="s">
        <v>68</v>
      </c>
      <c r="H3" s="3">
        <v>25</v>
      </c>
      <c r="I3" s="16">
        <v>25</v>
      </c>
      <c r="J3" s="16">
        <v>3.1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25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10</v>
      </c>
      <c r="T3" s="15"/>
      <c r="U3" s="15"/>
      <c r="V3" s="3">
        <f>(I3*J3)-L3*(K3-1)-I3</f>
        <v>52.5</v>
      </c>
      <c r="W3" s="3">
        <f>I3*(J3-1) - IF(C3="Betfair",I3*(J3-1) * AB3, 0)</f>
        <v>52.5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 t="s">
        <v>92</v>
      </c>
    </row>
    <row r="4" spans="1:33" x14ac:dyDescent="0.2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41.49</v>
      </c>
      <c r="J4" s="20">
        <v>1.89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36.926099999999998</v>
      </c>
      <c r="W4" s="5">
        <f>I4*(J4-1) - IF(C4="Betfair",I4*(J4-1) * AB4, 0)</f>
        <v>36.002947499999998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s="15" customFormat="1" x14ac:dyDescent="0.2">
      <c r="A5" s="6" t="s">
        <v>63</v>
      </c>
      <c r="B5" s="6" t="s">
        <v>73</v>
      </c>
      <c r="C5" s="6" t="s">
        <v>65</v>
      </c>
      <c r="D5" s="6" t="s">
        <v>66</v>
      </c>
      <c r="E5" s="6" t="s">
        <v>74</v>
      </c>
      <c r="F5" s="3">
        <v>10</v>
      </c>
      <c r="G5" s="16" t="s">
        <v>75</v>
      </c>
      <c r="H5" s="3">
        <v>25</v>
      </c>
      <c r="I5" s="16">
        <v>25</v>
      </c>
      <c r="J5" s="16">
        <v>3.2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25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10</v>
      </c>
      <c r="V5" s="3">
        <f>(I5*J5)-L5*(K5-1)-I5</f>
        <v>55</v>
      </c>
      <c r="W5" s="3">
        <f>I5*(J5-1) - IF(C5="Betfair",I5*(J5-1) * AB5, 0)</f>
        <v>55.000000000000007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 t="s">
        <v>69</v>
      </c>
      <c r="AF5" s="15" t="s">
        <v>76</v>
      </c>
      <c r="AG5" s="6" t="s">
        <v>93</v>
      </c>
    </row>
    <row r="6" spans="1:33" s="15" customFormat="1" x14ac:dyDescent="0.2">
      <c r="A6" s="8" t="s">
        <v>63</v>
      </c>
      <c r="B6" s="8" t="s">
        <v>73</v>
      </c>
      <c r="C6" s="8" t="s">
        <v>71</v>
      </c>
      <c r="D6" s="8" t="s">
        <v>66</v>
      </c>
      <c r="E6" s="8" t="s">
        <v>74</v>
      </c>
      <c r="F6" s="5">
        <v>0</v>
      </c>
      <c r="G6" s="20" t="s">
        <v>77</v>
      </c>
      <c r="H6" s="5">
        <v>0</v>
      </c>
      <c r="I6" s="20">
        <v>44.46</v>
      </c>
      <c r="J6" s="20">
        <v>1.82</v>
      </c>
      <c r="K6" s="21"/>
      <c r="L6" s="5">
        <f>IF(K6 = "", 0, ((I6*(J6-AD6))/((K6-AB6))))</f>
        <v>0</v>
      </c>
      <c r="M6" s="21">
        <f>IF(C4="Dutch",0,)</f>
        <v>0</v>
      </c>
      <c r="N6" s="22"/>
      <c r="O6" s="22"/>
      <c r="P6" s="5">
        <v>0</v>
      </c>
      <c r="Q6" s="5">
        <f>IF(AND(D6="Dutch", O6=""), 0, IF(N6="win", W6 - Y6, (X6-I6)+I6*AD6))</f>
        <v>0</v>
      </c>
      <c r="R6" s="5">
        <f>Q6+IF(O6= "yes", (P6* J$1), 0)</f>
        <v>0</v>
      </c>
      <c r="S6" s="5">
        <f>IF(D6="Bonus", 0, IF(OR(D6="Dutch", D6="Qualifier"), F6, U6))</f>
        <v>0</v>
      </c>
      <c r="V6" s="5">
        <f>(I6*J6)-L6*(K6-1)-I6</f>
        <v>36.457200000000007</v>
      </c>
      <c r="W6" s="5">
        <f>I6*(J6-1) - IF(C6="Betfair",I6*(J6-1) * AB6, 0)</f>
        <v>35.545769999999997</v>
      </c>
      <c r="X6" s="5">
        <f>M6-AC6</f>
        <v>0</v>
      </c>
      <c r="Y6" s="5">
        <f>M6*(K6-1)</f>
        <v>0</v>
      </c>
      <c r="Z6" s="7">
        <v>2.5000000000000001E-2</v>
      </c>
      <c r="AA6" s="7">
        <f>D$1</f>
        <v>0</v>
      </c>
      <c r="AB6" s="7">
        <f>Z6 - (AA6 * Z6)</f>
        <v>2.5000000000000001E-2</v>
      </c>
      <c r="AC6" s="5">
        <f>M6 * AB6</f>
        <v>0</v>
      </c>
      <c r="AD6" s="8">
        <f>IF(OR(D6="Bonus", D6="Signup"),1,0)</f>
        <v>0</v>
      </c>
      <c r="AE6" s="8"/>
      <c r="AF6" s="15" t="s">
        <v>76</v>
      </c>
      <c r="AG6" s="8"/>
    </row>
    <row r="7" spans="1:33" s="15" customFormat="1" x14ac:dyDescent="0.2">
      <c r="A7" s="6" t="s">
        <v>63</v>
      </c>
      <c r="B7" s="6" t="s">
        <v>78</v>
      </c>
      <c r="C7" s="6" t="s">
        <v>65</v>
      </c>
      <c r="D7" s="6" t="s">
        <v>66</v>
      </c>
      <c r="E7" s="6" t="s">
        <v>79</v>
      </c>
      <c r="F7" s="3">
        <v>10</v>
      </c>
      <c r="G7" s="16" t="s">
        <v>80</v>
      </c>
      <c r="H7" s="3">
        <v>25</v>
      </c>
      <c r="I7" s="16">
        <v>25</v>
      </c>
      <c r="J7" s="16">
        <v>3.1</v>
      </c>
      <c r="K7" s="17"/>
      <c r="L7" s="3">
        <f>IF(K7 = "", 0, ((I7*(J7-AD7))/((K7-AB7))))</f>
        <v>0</v>
      </c>
      <c r="M7" s="17">
        <f>IF(C5="Dutch",0,)</f>
        <v>0</v>
      </c>
      <c r="N7" s="18"/>
      <c r="O7" s="18"/>
      <c r="P7" s="3">
        <v>25</v>
      </c>
      <c r="Q7" s="3">
        <f>IF(AND(D7="Dutch", O7=""), 0, IF(N7="win", W7 - Y7, (X7-I7)+I7*AD7))</f>
        <v>0</v>
      </c>
      <c r="R7" s="3">
        <f>Q7+IF(O7= "yes", (P7* J$1), 0)</f>
        <v>0</v>
      </c>
      <c r="S7" s="3">
        <f>IF(D7="Bonus", 0, IF(OR(D7="Dutch", D7="Qualifier"), F7, U7))</f>
        <v>10</v>
      </c>
      <c r="V7" s="3">
        <f>(I7*J7)-L7*(K7-1)-I7</f>
        <v>52.5</v>
      </c>
      <c r="W7" s="3">
        <f>I7*(J7-1) - IF(C7="Betfair",I7*(J7-1) * AB7, 0)</f>
        <v>52.5</v>
      </c>
      <c r="X7" s="3">
        <f>M7-AC7</f>
        <v>0</v>
      </c>
      <c r="Y7" s="3">
        <f>M7*(K7-1)</f>
        <v>0</v>
      </c>
      <c r="Z7" s="19">
        <v>2.5000000000000001E-2</v>
      </c>
      <c r="AA7" s="19">
        <f>D$1</f>
        <v>0</v>
      </c>
      <c r="AB7" s="19">
        <f>Z7 - (AA7 * Z7)</f>
        <v>2.5000000000000001E-2</v>
      </c>
      <c r="AC7" s="3">
        <f>M7 * AB7</f>
        <v>0</v>
      </c>
      <c r="AD7" s="6">
        <f>IF(OR(D7="Bonus", D7="Signup"),1,0)</f>
        <v>0</v>
      </c>
      <c r="AE7" s="6" t="s">
        <v>69</v>
      </c>
      <c r="AF7" s="15" t="s">
        <v>81</v>
      </c>
      <c r="AG7" s="6" t="s">
        <v>94</v>
      </c>
    </row>
    <row r="8" spans="1:33" s="15" customFormat="1" x14ac:dyDescent="0.2">
      <c r="A8" s="8" t="s">
        <v>63</v>
      </c>
      <c r="B8" s="8" t="s">
        <v>78</v>
      </c>
      <c r="C8" s="8" t="s">
        <v>71</v>
      </c>
      <c r="D8" s="8" t="s">
        <v>66</v>
      </c>
      <c r="E8" s="8" t="s">
        <v>79</v>
      </c>
      <c r="F8" s="5">
        <v>0</v>
      </c>
      <c r="G8" s="20" t="s">
        <v>82</v>
      </c>
      <c r="H8" s="5">
        <v>0</v>
      </c>
      <c r="I8" s="20">
        <v>43.07</v>
      </c>
      <c r="J8" s="20">
        <v>1.82</v>
      </c>
      <c r="K8" s="21"/>
      <c r="L8" s="5">
        <f>IF(K8 = "", 0, ((I8*(J8-AD8))/((K8-AB8))))</f>
        <v>0</v>
      </c>
      <c r="M8" s="21">
        <f>IF(C6="Dutch",0,)</f>
        <v>0</v>
      </c>
      <c r="N8" s="22"/>
      <c r="O8" s="22"/>
      <c r="P8" s="5">
        <v>0</v>
      </c>
      <c r="Q8" s="5">
        <f>IF(AND(D8="Dutch", O8=""), 0, IF(N8="win", W8 - Y8, (X8-I8)+I8*AD8))</f>
        <v>0</v>
      </c>
      <c r="R8" s="5">
        <f>Q8+IF(O8= "yes", (P8* J$1), 0)</f>
        <v>0</v>
      </c>
      <c r="S8" s="5">
        <f>IF(D8="Bonus", 0, IF(OR(D8="Dutch", D8="Qualifier"), F8, U8))</f>
        <v>0</v>
      </c>
      <c r="V8" s="5">
        <f>(I8*J8)-L8*(K8-1)-I8</f>
        <v>35.317399999999999</v>
      </c>
      <c r="W8" s="5">
        <f>I8*(J8-1) - IF(C8="Betfair",I8*(J8-1) * AB8, 0)</f>
        <v>34.434465000000003</v>
      </c>
      <c r="X8" s="5">
        <f>M8-AC8</f>
        <v>0</v>
      </c>
      <c r="Y8" s="5">
        <f>M8*(K8-1)</f>
        <v>0</v>
      </c>
      <c r="Z8" s="7">
        <v>2.5000000000000001E-2</v>
      </c>
      <c r="AA8" s="7">
        <f>D$1</f>
        <v>0</v>
      </c>
      <c r="AB8" s="7">
        <f>Z8 - (AA8 * Z8)</f>
        <v>2.5000000000000001E-2</v>
      </c>
      <c r="AC8" s="5">
        <f>M8 * AB8</f>
        <v>0</v>
      </c>
      <c r="AD8" s="8">
        <f>IF(OR(D8="Bonus", D8="Signup"),1,0)</f>
        <v>0</v>
      </c>
      <c r="AE8" s="8"/>
      <c r="AF8" s="15" t="s">
        <v>81</v>
      </c>
      <c r="AG8" s="8"/>
    </row>
    <row r="9" spans="1:33" s="15" customFormat="1" x14ac:dyDescent="0.2">
      <c r="A9" s="6" t="s">
        <v>63</v>
      </c>
      <c r="B9" s="6" t="s">
        <v>83</v>
      </c>
      <c r="C9" s="6" t="s">
        <v>65</v>
      </c>
      <c r="D9" s="6" t="s">
        <v>66</v>
      </c>
      <c r="E9" s="6" t="s">
        <v>84</v>
      </c>
      <c r="F9" s="3">
        <v>10</v>
      </c>
      <c r="G9" s="16" t="s">
        <v>85</v>
      </c>
      <c r="H9" s="3">
        <v>25</v>
      </c>
      <c r="I9" s="16">
        <v>25</v>
      </c>
      <c r="J9" s="16">
        <v>3.3</v>
      </c>
      <c r="K9" s="17"/>
      <c r="L9" s="3">
        <f>IF(K9 = "", 0, ((I9*(J9-AD9))/((K9-AB9))))</f>
        <v>0</v>
      </c>
      <c r="M9" s="17">
        <f>IF(C7="Dutch",0,)</f>
        <v>0</v>
      </c>
      <c r="N9" s="18"/>
      <c r="O9" s="18"/>
      <c r="P9" s="3">
        <v>25</v>
      </c>
      <c r="Q9" s="3">
        <f>IF(AND(D9="Dutch", O9=""), 0, IF(N9="win", W9 - Y9, (X9-I9)+I9*AD9))</f>
        <v>0</v>
      </c>
      <c r="R9" s="3">
        <f>Q9+IF(O9= "yes", (P9* J$1), 0)</f>
        <v>0</v>
      </c>
      <c r="S9" s="3">
        <f>IF(D9="Bonus", 0, IF(OR(D9="Dutch", D9="Qualifier"), F9, U9))</f>
        <v>10</v>
      </c>
      <c r="V9" s="3">
        <f>(I9*J9)-L9*(K9-1)-I9</f>
        <v>57.5</v>
      </c>
      <c r="W9" s="3">
        <f>I9*(J9-1) - IF(C9="Betfair",I9*(J9-1) * AB9, 0)</f>
        <v>57.499999999999993</v>
      </c>
      <c r="X9" s="3">
        <f>M9-AC9</f>
        <v>0</v>
      </c>
      <c r="Y9" s="3">
        <f>M9*(K9-1)</f>
        <v>0</v>
      </c>
      <c r="Z9" s="19">
        <v>2.5000000000000001E-2</v>
      </c>
      <c r="AA9" s="19">
        <f>D$1</f>
        <v>0</v>
      </c>
      <c r="AB9" s="19">
        <f>Z9 - (AA9 * Z9)</f>
        <v>2.5000000000000001E-2</v>
      </c>
      <c r="AC9" s="3">
        <f>M9 * AB9</f>
        <v>0</v>
      </c>
      <c r="AD9" s="6">
        <f>IF(OR(D9="Bonus", D9="Signup"),1,0)</f>
        <v>0</v>
      </c>
      <c r="AE9" s="6" t="s">
        <v>69</v>
      </c>
      <c r="AF9" s="15" t="s">
        <v>86</v>
      </c>
      <c r="AG9" s="6" t="s">
        <v>95</v>
      </c>
    </row>
    <row r="10" spans="1:33" s="15" customFormat="1" x14ac:dyDescent="0.2">
      <c r="A10" s="8" t="s">
        <v>63</v>
      </c>
      <c r="B10" s="8" t="s">
        <v>83</v>
      </c>
      <c r="C10" s="8" t="s">
        <v>71</v>
      </c>
      <c r="D10" s="8" t="s">
        <v>66</v>
      </c>
      <c r="E10" s="8" t="s">
        <v>84</v>
      </c>
      <c r="F10" s="5">
        <v>0</v>
      </c>
      <c r="G10" s="20" t="s">
        <v>87</v>
      </c>
      <c r="H10" s="5">
        <v>0</v>
      </c>
      <c r="I10" s="20">
        <v>47.12</v>
      </c>
      <c r="J10" s="20">
        <v>1.77</v>
      </c>
      <c r="K10" s="21"/>
      <c r="L10" s="5">
        <f>IF(K10 = "", 0, ((I10*(J10-AD10))/((K10-AB10))))</f>
        <v>0</v>
      </c>
      <c r="M10" s="21">
        <f>IF(C8="Dutch",0,)</f>
        <v>0</v>
      </c>
      <c r="N10" s="22"/>
      <c r="O10" s="22"/>
      <c r="P10" s="5">
        <v>0</v>
      </c>
      <c r="Q10" s="5">
        <f>IF(AND(D10="Dutch", O10=""), 0, IF(N10="win", W10 - Y10, (X10-I10)+I10*AD10))</f>
        <v>0</v>
      </c>
      <c r="R10" s="5">
        <f>Q10+IF(O10= "yes", (P10* J$1), 0)</f>
        <v>0</v>
      </c>
      <c r="S10" s="5">
        <f>IF(D10="Bonus", 0, IF(OR(D10="Dutch", D10="Qualifier"), F10, U10))</f>
        <v>0</v>
      </c>
      <c r="V10" s="5">
        <f>(I10*J10)-L10*(K10-1)-I10</f>
        <v>36.282400000000003</v>
      </c>
      <c r="W10" s="5">
        <f>I10*(J10-1) - IF(C10="Betfair",I10*(J10-1) * AB10, 0)</f>
        <v>35.375339999999994</v>
      </c>
      <c r="X10" s="5">
        <f>M10-AC10</f>
        <v>0</v>
      </c>
      <c r="Y10" s="5">
        <f>M10*(K10-1)</f>
        <v>0</v>
      </c>
      <c r="Z10" s="7">
        <v>2.5000000000000001E-2</v>
      </c>
      <c r="AA10" s="7">
        <f>D$1</f>
        <v>0</v>
      </c>
      <c r="AB10" s="7">
        <f>Z10 - (AA10 * Z10)</f>
        <v>2.5000000000000001E-2</v>
      </c>
      <c r="AC10" s="5">
        <f>M10 * AB10</f>
        <v>0</v>
      </c>
      <c r="AD10" s="8">
        <f>IF(OR(D10="Bonus", D10="Signup"),1,0)</f>
        <v>0</v>
      </c>
      <c r="AE10" s="8"/>
      <c r="AF10" s="15" t="s">
        <v>86</v>
      </c>
      <c r="AG10" s="8"/>
    </row>
    <row r="11" spans="1:33" s="15" customFormat="1" x14ac:dyDescent="0.2">
      <c r="A11" s="6" t="s">
        <v>63</v>
      </c>
      <c r="B11" s="6" t="s">
        <v>83</v>
      </c>
      <c r="C11" s="6" t="s">
        <v>65</v>
      </c>
      <c r="D11" s="6" t="s">
        <v>66</v>
      </c>
      <c r="E11" s="6" t="s">
        <v>88</v>
      </c>
      <c r="F11" s="3">
        <v>10</v>
      </c>
      <c r="G11" s="16" t="s">
        <v>89</v>
      </c>
      <c r="H11" s="3">
        <v>25</v>
      </c>
      <c r="I11" s="16">
        <v>25</v>
      </c>
      <c r="J11" s="16">
        <v>3.5</v>
      </c>
      <c r="K11" s="17"/>
      <c r="L11" s="3">
        <f>IF(K11 = "", 0, ((I11*(J11-AD11))/((K11-AB11))))</f>
        <v>0</v>
      </c>
      <c r="M11" s="17">
        <f>IF(C9="Dutch",0,)</f>
        <v>0</v>
      </c>
      <c r="N11" s="18"/>
      <c r="O11" s="18"/>
      <c r="P11" s="3">
        <v>25</v>
      </c>
      <c r="Q11" s="3">
        <f>IF(AND(D11="Dutch", O11=""), 0, IF(N11="win", W11 - Y11, (X11-I11)+I11*AD11))</f>
        <v>0</v>
      </c>
      <c r="R11" s="3">
        <f>Q11+IF(O11= "yes", (P11* J$1), 0)</f>
        <v>0</v>
      </c>
      <c r="S11" s="3">
        <f>IF(D11="Bonus", 0, IF(OR(D11="Dutch", D11="Qualifier"), F11, U11))</f>
        <v>10</v>
      </c>
      <c r="V11" s="3">
        <f>(I11*J11)-L11*(K11-1)-I11</f>
        <v>62.5</v>
      </c>
      <c r="W11" s="3">
        <f>I11*(J11-1) - IF(C11="Betfair",I11*(J11-1) * AB11, 0)</f>
        <v>62.5</v>
      </c>
      <c r="X11" s="3">
        <f>M11-AC11</f>
        <v>0</v>
      </c>
      <c r="Y11" s="3">
        <f>M11*(K11-1)</f>
        <v>0</v>
      </c>
      <c r="Z11" s="19">
        <v>2.5000000000000001E-2</v>
      </c>
      <c r="AA11" s="19">
        <f>D$1</f>
        <v>0</v>
      </c>
      <c r="AB11" s="19">
        <f>Z11 - (AA11 * Z11)</f>
        <v>2.5000000000000001E-2</v>
      </c>
      <c r="AC11" s="3">
        <f>M11 * AB11</f>
        <v>0</v>
      </c>
      <c r="AD11" s="6">
        <f>IF(OR(D11="Bonus", D11="Signup"),1,0)</f>
        <v>0</v>
      </c>
      <c r="AE11" s="6" t="s">
        <v>69</v>
      </c>
      <c r="AF11" s="15" t="s">
        <v>90</v>
      </c>
      <c r="AG11" s="6" t="s">
        <v>96</v>
      </c>
    </row>
    <row r="12" spans="1:33" s="15" customFormat="1" x14ac:dyDescent="0.2">
      <c r="A12" s="8" t="s">
        <v>63</v>
      </c>
      <c r="B12" s="8" t="s">
        <v>83</v>
      </c>
      <c r="C12" s="8" t="s">
        <v>71</v>
      </c>
      <c r="D12" s="8" t="s">
        <v>66</v>
      </c>
      <c r="E12" s="8" t="s">
        <v>88</v>
      </c>
      <c r="F12" s="5">
        <v>0</v>
      </c>
      <c r="G12" s="20" t="s">
        <v>91</v>
      </c>
      <c r="H12" s="5">
        <v>0</v>
      </c>
      <c r="I12" s="20">
        <v>53.24</v>
      </c>
      <c r="J12" s="20">
        <v>1.66</v>
      </c>
      <c r="K12" s="21"/>
      <c r="L12" s="5">
        <f>IF(K12 = "", 0, ((I12*(J12-AD12))/((K12-AB12))))</f>
        <v>0</v>
      </c>
      <c r="M12" s="21">
        <f>IF(C10="Dutch",0,)</f>
        <v>0</v>
      </c>
      <c r="N12" s="22"/>
      <c r="O12" s="22"/>
      <c r="P12" s="5">
        <v>0</v>
      </c>
      <c r="Q12" s="5">
        <f>IF(AND(D12="Dutch", O12=""), 0, IF(N12="win", W12 - Y12, (X12-I12)+I12*AD12))</f>
        <v>0</v>
      </c>
      <c r="R12" s="5">
        <f>Q12+IF(O12= "yes", (P12* J$1), 0)</f>
        <v>0</v>
      </c>
      <c r="S12" s="5">
        <f>IF(D12="Bonus", 0, IF(OR(D12="Dutch", D12="Qualifier"), F12, U12))</f>
        <v>0</v>
      </c>
      <c r="V12" s="5">
        <f>(I12*J12)-L12*(K12-1)-I12</f>
        <v>35.138399999999997</v>
      </c>
      <c r="W12" s="5">
        <f>I12*(J12-1) - IF(C12="Betfair",I12*(J12-1) * AB12, 0)</f>
        <v>34.25994</v>
      </c>
      <c r="X12" s="5">
        <f>M12-AC12</f>
        <v>0</v>
      </c>
      <c r="Y12" s="5">
        <f>M12*(K12-1)</f>
        <v>0</v>
      </c>
      <c r="Z12" s="7">
        <v>2.5000000000000001E-2</v>
      </c>
      <c r="AA12" s="7">
        <f>D$1</f>
        <v>0</v>
      </c>
      <c r="AB12" s="7">
        <f>Z12 - (AA12 * Z12)</f>
        <v>2.5000000000000001E-2</v>
      </c>
      <c r="AC12" s="5">
        <f>M12 * AB12</f>
        <v>0</v>
      </c>
      <c r="AD12" s="8">
        <f>IF(OR(D12="Bonus", D12="Signup"),1,0)</f>
        <v>0</v>
      </c>
      <c r="AE12" s="8"/>
      <c r="AF12" s="15" t="s">
        <v>90</v>
      </c>
      <c r="AG12" s="8"/>
    </row>
    <row r="13" spans="1:33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/>
  <conditionalFormatting sqref="G3:G4 G13:G100000">
    <cfRule type="containsBlanks" dxfId="29" priority="25">
      <formula>LEN(TRIM(G3))=0</formula>
    </cfRule>
  </conditionalFormatting>
  <conditionalFormatting sqref="I3:I4 I13:I100000">
    <cfRule type="containsBlanks" dxfId="28" priority="26">
      <formula>LEN(TRIM(I3))=0</formula>
    </cfRule>
  </conditionalFormatting>
  <conditionalFormatting sqref="J3:J4 J13:J100000">
    <cfRule type="containsBlanks" dxfId="27" priority="27">
      <formula>LEN(TRIM(J3))=0</formula>
    </cfRule>
  </conditionalFormatting>
  <conditionalFormatting sqref="M3:M4 M13:M100000">
    <cfRule type="containsBlanks" dxfId="26" priority="28">
      <formula>LEN(TRIM(M3))=0</formula>
    </cfRule>
  </conditionalFormatting>
  <conditionalFormatting sqref="N3:N4 N13:N100000">
    <cfRule type="containsBlanks" dxfId="25" priority="29">
      <formula>LEN(TRIM(N3))=0</formula>
    </cfRule>
  </conditionalFormatting>
  <conditionalFormatting sqref="O3:O4 O13:O100000">
    <cfRule type="containsBlanks" dxfId="24" priority="30">
      <formula>LEN(TRIM(O3))=0</formula>
    </cfRule>
  </conditionalFormatting>
  <conditionalFormatting sqref="G5:G6">
    <cfRule type="containsBlanks" dxfId="23" priority="19">
      <formula>LEN(TRIM(G5))=0</formula>
    </cfRule>
  </conditionalFormatting>
  <conditionalFormatting sqref="I5:I6">
    <cfRule type="containsBlanks" dxfId="22" priority="20">
      <formula>LEN(TRIM(I5))=0</formula>
    </cfRule>
  </conditionalFormatting>
  <conditionalFormatting sqref="J5:J6">
    <cfRule type="containsBlanks" dxfId="21" priority="21">
      <formula>LEN(TRIM(J5))=0</formula>
    </cfRule>
  </conditionalFormatting>
  <conditionalFormatting sqref="M5:M6">
    <cfRule type="containsBlanks" dxfId="20" priority="22">
      <formula>LEN(TRIM(M5))=0</formula>
    </cfRule>
  </conditionalFormatting>
  <conditionalFormatting sqref="N5:N6">
    <cfRule type="containsBlanks" dxfId="19" priority="23">
      <formula>LEN(TRIM(N5))=0</formula>
    </cfRule>
  </conditionalFormatting>
  <conditionalFormatting sqref="O5:O6">
    <cfRule type="containsBlanks" dxfId="18" priority="24">
      <formula>LEN(TRIM(O5))=0</formula>
    </cfRule>
  </conditionalFormatting>
  <conditionalFormatting sqref="G7:G8">
    <cfRule type="containsBlanks" dxfId="17" priority="13">
      <formula>LEN(TRIM(G7))=0</formula>
    </cfRule>
  </conditionalFormatting>
  <conditionalFormatting sqref="I7:I8">
    <cfRule type="containsBlanks" dxfId="16" priority="14">
      <formula>LEN(TRIM(I7))=0</formula>
    </cfRule>
  </conditionalFormatting>
  <conditionalFormatting sqref="J7:J8">
    <cfRule type="containsBlanks" dxfId="15" priority="15">
      <formula>LEN(TRIM(J7))=0</formula>
    </cfRule>
  </conditionalFormatting>
  <conditionalFormatting sqref="M7:M8">
    <cfRule type="containsBlanks" dxfId="14" priority="16">
      <formula>LEN(TRIM(M7))=0</formula>
    </cfRule>
  </conditionalFormatting>
  <conditionalFormatting sqref="N7:N8">
    <cfRule type="containsBlanks" dxfId="13" priority="17">
      <formula>LEN(TRIM(N7))=0</formula>
    </cfRule>
  </conditionalFormatting>
  <conditionalFormatting sqref="O7:O8">
    <cfRule type="containsBlanks" dxfId="12" priority="18">
      <formula>LEN(TRIM(O7))=0</formula>
    </cfRule>
  </conditionalFormatting>
  <conditionalFormatting sqref="G9:G10">
    <cfRule type="containsBlanks" dxfId="11" priority="7">
      <formula>LEN(TRIM(G9))=0</formula>
    </cfRule>
  </conditionalFormatting>
  <conditionalFormatting sqref="I9:I10">
    <cfRule type="containsBlanks" dxfId="10" priority="8">
      <formula>LEN(TRIM(I9))=0</formula>
    </cfRule>
  </conditionalFormatting>
  <conditionalFormatting sqref="J9:J10">
    <cfRule type="containsBlanks" dxfId="9" priority="9">
      <formula>LEN(TRIM(J9))=0</formula>
    </cfRule>
  </conditionalFormatting>
  <conditionalFormatting sqref="M9:M10">
    <cfRule type="containsBlanks" dxfId="8" priority="10">
      <formula>LEN(TRIM(M9))=0</formula>
    </cfRule>
  </conditionalFormatting>
  <conditionalFormatting sqref="N9:N10">
    <cfRule type="containsBlanks" dxfId="7" priority="11">
      <formula>LEN(TRIM(N9))=0</formula>
    </cfRule>
  </conditionalFormatting>
  <conditionalFormatting sqref="O9:O10">
    <cfRule type="containsBlanks" dxfId="6" priority="12">
      <formula>LEN(TRIM(O9))=0</formula>
    </cfRule>
  </conditionalFormatting>
  <conditionalFormatting sqref="G11:G12">
    <cfRule type="containsBlanks" dxfId="5" priority="1">
      <formula>LEN(TRIM(G11))=0</formula>
    </cfRule>
  </conditionalFormatting>
  <conditionalFormatting sqref="I11:I12">
    <cfRule type="containsBlanks" dxfId="4" priority="2">
      <formula>LEN(TRIM(I11))=0</formula>
    </cfRule>
  </conditionalFormatting>
  <conditionalFormatting sqref="J11:J12">
    <cfRule type="containsBlanks" dxfId="3" priority="3">
      <formula>LEN(TRIM(J11))=0</formula>
    </cfRule>
  </conditionalFormatting>
  <conditionalFormatting sqref="M11:M12">
    <cfRule type="containsBlanks" dxfId="2" priority="4">
      <formula>LEN(TRIM(M11))=0</formula>
    </cfRule>
  </conditionalFormatting>
  <conditionalFormatting sqref="N11:N12">
    <cfRule type="containsBlanks" dxfId="1" priority="5">
      <formula>LEN(TRIM(N11))=0</formula>
    </cfRule>
  </conditionalFormatting>
  <conditionalFormatting sqref="O11:O12">
    <cfRule type="containsBlanks" dxfId="0" priority="6">
      <formula>LEN(TRIM(O11))=0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hyperlinks>
    <hyperlink ref="AF3" r:id="rId1"/>
    <hyperlink ref="AF4" r:id="rId2"/>
    <hyperlink ref="AF5" r:id="rId3"/>
    <hyperlink ref="AF6" r:id="rId4"/>
    <hyperlink ref="AF7" r:id="rId5"/>
    <hyperlink ref="AF8" r:id="rId6"/>
    <hyperlink ref="AF9" r:id="rId7"/>
    <hyperlink ref="AF10" r:id="rId8"/>
    <hyperlink ref="AF11" r:id="rId9"/>
    <hyperlink ref="AF12" r:id="rId10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2018-08-03T21:49:53Z</dcterms:created>
  <dcterms:modified xsi:type="dcterms:W3CDTF">2018-08-03T22:21:23Z</dcterms:modified>
</cp:coreProperties>
</file>