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adamhackney/Desktop/"/>
    </mc:Choice>
  </mc:AlternateContent>
  <bookViews>
    <workbookView xWindow="240" yWindow="460" windowWidth="16100" windowHeight="9660" activeTab="1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2" i="2" l="1"/>
  <c r="M12" i="2"/>
  <c r="AA12" i="2"/>
  <c r="AB12" i="2"/>
  <c r="AC12" i="2"/>
  <c r="Y12" i="2"/>
  <c r="X12" i="2"/>
  <c r="W12" i="2"/>
  <c r="L12" i="2"/>
  <c r="V12" i="2"/>
  <c r="S12" i="2"/>
  <c r="Q12" i="2"/>
  <c r="R12" i="2"/>
  <c r="AD11" i="2"/>
  <c r="M11" i="2"/>
  <c r="AA11" i="2"/>
  <c r="AB11" i="2"/>
  <c r="AC11" i="2"/>
  <c r="Y11" i="2"/>
  <c r="X11" i="2"/>
  <c r="W11" i="2"/>
  <c r="L11" i="2"/>
  <c r="V11" i="2"/>
  <c r="S11" i="2"/>
  <c r="Q11" i="2"/>
  <c r="R11" i="2"/>
  <c r="AD10" i="2"/>
  <c r="M10" i="2"/>
  <c r="AA10" i="2"/>
  <c r="AB10" i="2"/>
  <c r="AC10" i="2"/>
  <c r="Y10" i="2"/>
  <c r="X10" i="2"/>
  <c r="W10" i="2"/>
  <c r="L10" i="2"/>
  <c r="V10" i="2"/>
  <c r="S10" i="2"/>
  <c r="Q10" i="2"/>
  <c r="R10" i="2"/>
  <c r="AD9" i="2"/>
  <c r="M9" i="2"/>
  <c r="AA9" i="2"/>
  <c r="AB9" i="2"/>
  <c r="AC9" i="2"/>
  <c r="Y9" i="2"/>
  <c r="X9" i="2"/>
  <c r="W9" i="2"/>
  <c r="L9" i="2"/>
  <c r="V9" i="2"/>
  <c r="S9" i="2"/>
  <c r="Q9" i="2"/>
  <c r="R9" i="2"/>
  <c r="AD8" i="2"/>
  <c r="M8" i="2"/>
  <c r="AA8" i="2"/>
  <c r="AB8" i="2"/>
  <c r="AC8" i="2"/>
  <c r="Y8" i="2"/>
  <c r="X8" i="2"/>
  <c r="W8" i="2"/>
  <c r="L8" i="2"/>
  <c r="V8" i="2"/>
  <c r="S8" i="2"/>
  <c r="Q8" i="2"/>
  <c r="R8" i="2"/>
  <c r="AD7" i="2"/>
  <c r="M7" i="2"/>
  <c r="AA7" i="2"/>
  <c r="AB7" i="2"/>
  <c r="AC7" i="2"/>
  <c r="Y7" i="2"/>
  <c r="X7" i="2"/>
  <c r="W7" i="2"/>
  <c r="L7" i="2"/>
  <c r="V7" i="2"/>
  <c r="S7" i="2"/>
  <c r="Q7" i="2"/>
  <c r="R7" i="2"/>
  <c r="AD6" i="2"/>
  <c r="M6" i="2"/>
  <c r="AA6" i="2"/>
  <c r="AB6" i="2"/>
  <c r="AC6" i="2"/>
  <c r="Y6" i="2"/>
  <c r="X6" i="2"/>
  <c r="W6" i="2"/>
  <c r="L6" i="2"/>
  <c r="V6" i="2"/>
  <c r="S6" i="2"/>
  <c r="Q6" i="2"/>
  <c r="R6" i="2"/>
  <c r="AD5" i="2"/>
  <c r="M5" i="2"/>
  <c r="AA5" i="2"/>
  <c r="AB5" i="2"/>
  <c r="AC5" i="2"/>
  <c r="Y5" i="2"/>
  <c r="X5" i="2"/>
  <c r="W5" i="2"/>
  <c r="L5" i="2"/>
  <c r="V5" i="2"/>
  <c r="S5" i="2"/>
  <c r="Q5" i="2"/>
  <c r="R5" i="2"/>
  <c r="AD4" i="2"/>
  <c r="M4" i="2"/>
  <c r="AA4" i="2"/>
  <c r="AB4" i="2"/>
  <c r="AC4" i="2"/>
  <c r="Y4" i="2"/>
  <c r="X4" i="2"/>
  <c r="W4" i="2"/>
  <c r="L4" i="2"/>
  <c r="V4" i="2"/>
  <c r="S4" i="2"/>
  <c r="Q4" i="2"/>
  <c r="R4" i="2"/>
  <c r="AD3" i="2"/>
  <c r="M3" i="2"/>
  <c r="AA3" i="2"/>
  <c r="AB3" i="2"/>
  <c r="AC3" i="2"/>
  <c r="Y3" i="2"/>
  <c r="X3" i="2"/>
  <c r="W3" i="2"/>
  <c r="L3" i="2"/>
  <c r="V3" i="2"/>
  <c r="S3" i="2"/>
  <c r="Q3" i="2"/>
  <c r="R3" i="2"/>
  <c r="I47" i="1"/>
  <c r="I44" i="1"/>
  <c r="I37" i="1"/>
  <c r="I20" i="1"/>
  <c r="I40" i="1"/>
  <c r="I41" i="1"/>
  <c r="I38" i="1"/>
  <c r="I36" i="1"/>
  <c r="I34" i="1"/>
  <c r="I24" i="1"/>
  <c r="I25" i="1"/>
  <c r="I26" i="1"/>
  <c r="I28" i="1"/>
  <c r="I29" i="1"/>
  <c r="I30" i="1"/>
  <c r="I32" i="1"/>
  <c r="I22" i="1"/>
  <c r="I21" i="1"/>
  <c r="I19" i="1"/>
  <c r="I17" i="1"/>
  <c r="I16" i="1"/>
  <c r="I15" i="1"/>
  <c r="I13" i="1"/>
  <c r="I12" i="1"/>
  <c r="I11" i="1"/>
</calcChain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  <comment ref="C5" authorId="0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  <comment ref="C7" authorId="0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  <comment ref="C9" authorId="0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  <comment ref="C11" authorId="0">
      <text>
        <r>
          <rPr>
            <sz val="8"/>
            <color indexed="81"/>
            <rFont val="Tahoma"/>
            <family val="2"/>
          </rPr>
          <t>If your team win, we'll double your winnings up to the first $25 of your stake.</t>
        </r>
      </text>
    </comment>
  </commentList>
</comments>
</file>

<file path=xl/sharedStrings.xml><?xml version="1.0" encoding="utf-8"?>
<sst xmlns="http://schemas.openxmlformats.org/spreadsheetml/2006/main" count="143" uniqueCount="97">
  <si>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</si>
  <si>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</si>
  <si>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</si>
  <si>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</si>
  <si>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</si>
  <si>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</si>
  <si>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</si>
  <si>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</si>
  <si>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</si>
  <si>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</si>
  <si>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</si>
  <si>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</si>
  <si>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</si>
  <si>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</si>
  <si>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</si>
  <si>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</si>
  <si>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</si>
  <si>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</si>
  <si>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</si>
  <si>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</si>
  <si>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</si>
  <si>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</si>
  <si>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</si>
  <si>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</si>
  <si>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</si>
  <si>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</si>
  <si>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</si>
  <si>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</si>
  <si>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</si>
  <si>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</si>
  <si>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</si>
  <si>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Calendar Link</t>
  </si>
  <si>
    <t>Notes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</si>
  <si>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</si>
  <si>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</si>
  <si>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</si>
  <si>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</si>
  <si>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</si>
  <si>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</si>
  <si>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</si>
  <si>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</si>
  <si>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</si>
  <si>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</si>
  <si>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</si>
  <si>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</si>
  <si>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</si>
  <si>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</si>
  <si>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</si>
  <si>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</si>
  <si>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</si>
  <si>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</si>
  <si>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</si>
  <si>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</si>
  <si>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</si>
  <si>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</si>
  <si>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</si>
  <si>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</si>
  <si>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</si>
  <si>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</si>
  <si>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</si>
  <si>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</si>
  <si>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</si>
  <si>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</si>
  <si>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2018-08-04</t>
  </si>
  <si>
    <t>13:45</t>
  </si>
  <si>
    <t>CrownBet</t>
  </si>
  <si>
    <t>Dutch</t>
  </si>
  <si>
    <t>Round 20 - Hawthorn v Essendon</t>
  </si>
  <si>
    <t>Hawthorn</t>
  </si>
  <si>
    <t>If your team win, we'll double your winnings up to the first $25 of your stake.</t>
  </si>
  <si>
    <t>https://bonusmoney.com.au/offer-calendar/?event_id=71790&amp;calc=1</t>
  </si>
  <si>
    <t>Betfair</t>
  </si>
  <si>
    <t>Essendon</t>
  </si>
  <si>
    <t>Profit $7.21</t>
  </si>
  <si>
    <t>14:10</t>
  </si>
  <si>
    <t>Round 20 - Brisbane v North Melbourne</t>
  </si>
  <si>
    <t>North Melbourne</t>
  </si>
  <si>
    <t>https://bonusmoney.com.au/offer-calendar/?event_id=71788&amp;calc=1</t>
  </si>
  <si>
    <t>Profit $6.88</t>
  </si>
  <si>
    <t>Brisbane</t>
  </si>
  <si>
    <t>16:35</t>
  </si>
  <si>
    <t>Round 20 - Adelaide v Port Adelaide</t>
  </si>
  <si>
    <t>Adelaide</t>
  </si>
  <si>
    <t>https://bonusmoney.com.au/offer-calendar/?event_id=71787&amp;calc=1</t>
  </si>
  <si>
    <t>Profit $6.20</t>
  </si>
  <si>
    <t>Port Adelaide Power</t>
  </si>
  <si>
    <t>19:25</t>
  </si>
  <si>
    <t>Round 20 - Sydney v Collingwood</t>
  </si>
  <si>
    <t>Collingwood</t>
  </si>
  <si>
    <t>https://bonusmoney.com.au/offer-calendar/?event_id=71794&amp;calc=1</t>
  </si>
  <si>
    <t>Profit $6.50</t>
  </si>
  <si>
    <t>Sydney</t>
  </si>
  <si>
    <t>Round 20 - St Kilda v Western Bulldogs</t>
  </si>
  <si>
    <t>Western Bulldogs</t>
  </si>
  <si>
    <t>https://bonusmoney.com.au/offer-calendar/?event_id=71793&amp;calc=1</t>
  </si>
  <si>
    <t>Profit $5.64</t>
  </si>
  <si>
    <t>St Kilda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</si>
</sst>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0.00"/>
  </numFmts>
  <fonts count="8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2">
    <cellStyle name="Followed Hyperlink" xfId="1" builtinId="9" hidden="1"/>
    <cellStyle name="Normal" xfId="0" builtinId="0"/>
  </cellStyles>
  <dxfs count="36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bonusmoney.com.au" TargetMode="External"/><Relationship Id="rId2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vmlDrawing" Target="../drawings/vmlDrawing1.vml"/><Relationship Id="rId12" Type="http://schemas.openxmlformats.org/officeDocument/2006/relationships/comments" Target="../comments1.xml"/><Relationship Id="rId1" Type="http://schemas.openxmlformats.org/officeDocument/2006/relationships/hyperlink" Target="https://bonusmoney.com.au/offer-calendar/?event_id=71790&amp;calc=1" TargetMode="External"/><Relationship Id="rId2" Type="http://schemas.openxmlformats.org/officeDocument/2006/relationships/hyperlink" Target="https://bonusmoney.com.au/offer-calendar/?event_id=71790&amp;calc=1" TargetMode="External"/><Relationship Id="rId3" Type="http://schemas.openxmlformats.org/officeDocument/2006/relationships/hyperlink" Target="https://bonusmoney.com.au/offer-calendar/?event_id=71788&amp;calc=1" TargetMode="External"/><Relationship Id="rId4" Type="http://schemas.openxmlformats.org/officeDocument/2006/relationships/hyperlink" Target="https://bonusmoney.com.au/offer-calendar/?event_id=71788&amp;calc=1" TargetMode="External"/><Relationship Id="rId5" Type="http://schemas.openxmlformats.org/officeDocument/2006/relationships/hyperlink" Target="https://bonusmoney.com.au/offer-calendar/?event_id=71787&amp;calc=1" TargetMode="External"/><Relationship Id="rId6" Type="http://schemas.openxmlformats.org/officeDocument/2006/relationships/hyperlink" Target="https://bonusmoney.com.au/offer-calendar/?event_id=71787&amp;calc=1" TargetMode="External"/><Relationship Id="rId7" Type="http://schemas.openxmlformats.org/officeDocument/2006/relationships/hyperlink" Target="https://bonusmoney.com.au/offer-calendar/?event_id=71794&amp;calc=1" TargetMode="External"/><Relationship Id="rId8" Type="http://schemas.openxmlformats.org/officeDocument/2006/relationships/hyperlink" Target="https://bonusmoney.com.au/offer-calendar/?event_id=71794&amp;calc=1" TargetMode="External"/><Relationship Id="rId9" Type="http://schemas.openxmlformats.org/officeDocument/2006/relationships/hyperlink" Target="https://bonusmoney.com.au/offer-calendar/?event_id=71793&amp;calc=1" TargetMode="External"/><Relationship Id="rId10" Type="http://schemas.openxmlformats.org/officeDocument/2006/relationships/hyperlink" Target="https://bonusmoney.com.au/offer-calendar/?event_id=71793&amp;cal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"/>
  <sheetViews>
    <sheetView workbookViewId="0"/>
  </sheetViews>
  <sheetFormatPr baseColWidth="10" defaultColWidth="8.83203125" defaultRowHeight="15" x14ac:dyDescent="0.2"/>
  <sheetData>
    <row r="2" spans="2:9" x14ac:dyDescent="0.2">
      <c r="B2" s="1"/>
      <c r="C2" s="1"/>
      <c r="D2" s="1"/>
      <c r="E2" s="1"/>
      <c r="F2" s="1"/>
      <c r="G2" s="1"/>
      <c r="H2" s="1"/>
      <c r="I2" s="1"/>
    </row>
    <row r="3" spans="2:9" x14ac:dyDescent="0.2">
      <c r="B3" s="1"/>
      <c r="C3" s="1"/>
      <c r="D3" s="1" t="s">
        <v>60</v>
      </c>
      <c r="E3" s="1"/>
      <c r="F3" s="1"/>
      <c r="G3" s="1"/>
      <c r="H3" s="1"/>
      <c r="I3" s="1"/>
    </row>
    <row r="4" spans="2:9" x14ac:dyDescent="0.2">
      <c r="B4" s="1"/>
      <c r="C4" s="1"/>
      <c r="D4" s="1" t="s">
        <v>61</v>
      </c>
      <c r="E4" s="1"/>
      <c r="F4" s="1"/>
      <c r="G4" s="1"/>
      <c r="H4" s="1"/>
      <c r="I4" s="1"/>
    </row>
    <row r="5" spans="2:9" x14ac:dyDescent="0.2">
      <c r="B5" s="1"/>
      <c r="C5" s="1"/>
      <c r="D5" s="1"/>
      <c r="E5" s="1"/>
      <c r="F5" s="1"/>
      <c r="G5" s="1"/>
      <c r="H5" s="1"/>
      <c r="I5" s="1"/>
    </row>
    <row r="6" spans="2:9" x14ac:dyDescent="0.2">
      <c r="B6" s="1"/>
      <c r="C6" s="1"/>
      <c r="D6" s="1" t="s">
        <v>62</v>
      </c>
      <c r="E6" s="1"/>
      <c r="F6" s="1"/>
      <c r="G6" s="1"/>
      <c r="H6" s="1"/>
      <c r="I6" s="1"/>
    </row>
    <row r="7" spans="2:9" x14ac:dyDescent="0.2">
      <c r="B7" s="1"/>
      <c r="C7" s="1"/>
      <c r="D7" s="1"/>
      <c r="E7" s="1"/>
      <c r="F7" s="1"/>
      <c r="G7" s="1"/>
      <c r="H7" s="1"/>
      <c r="I7" s="1"/>
    </row>
    <row r="8" spans="2:9" x14ac:dyDescent="0.2">
      <c r="B8" s="1"/>
      <c r="C8" s="1"/>
      <c r="D8" s="1"/>
      <c r="E8" s="1"/>
      <c r="F8" s="1"/>
      <c r="G8" s="1"/>
      <c r="H8" s="1"/>
      <c r="I8" s="1"/>
    </row>
    <row r="9" spans="2:9" x14ac:dyDescent="0.2">
      <c r="B9" s="1"/>
      <c r="C9" s="1"/>
      <c r="D9" s="1"/>
      <c r="E9" s="1"/>
      <c r="F9" s="1"/>
      <c r="G9" s="1"/>
      <c r="H9" s="1"/>
      <c r="I9" s="1"/>
    </row>
    <row r="11" spans="2:9" x14ac:dyDescent="0.2">
      <c r="B11" s="2" t="s">
        <v>33</v>
      </c>
      <c r="C11" s="2"/>
      <c r="D11" s="2"/>
      <c r="E11" s="2"/>
      <c r="F11" s="2"/>
      <c r="G11" s="2"/>
      <c r="H11" s="2"/>
      <c r="I11" s="3">
        <f>SUM(Bets!I3:I10000)</f>
        <v>331.07</v>
      </c>
    </row>
    <row r="12" spans="2:9" x14ac:dyDescent="0.2">
      <c r="B12" s="4" t="s">
        <v>34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">
      <c r="B13" s="2" t="s">
        <v>35</v>
      </c>
      <c r="C13" s="2"/>
      <c r="D13" s="2"/>
      <c r="E13" s="2"/>
      <c r="F13" s="2"/>
      <c r="G13" s="2"/>
      <c r="H13" s="2"/>
      <c r="I13" s="3">
        <f>SUM(Bets!W3:W100000)</f>
        <v>395.91150749999997</v>
      </c>
    </row>
    <row r="15" spans="2:9" x14ac:dyDescent="0.2">
      <c r="B15" s="2" t="s">
        <v>36</v>
      </c>
      <c r="C15" s="2"/>
      <c r="D15" s="2"/>
      <c r="E15" s="2"/>
      <c r="F15" s="2"/>
      <c r="G15" s="2"/>
      <c r="H15" s="2"/>
      <c r="I15" s="3">
        <f>SUM(Bets!L3:L100000)</f>
        <v>0</v>
      </c>
    </row>
    <row r="16" spans="2:9" x14ac:dyDescent="0.2">
      <c r="B16" s="4" t="s">
        <v>37</v>
      </c>
      <c r="C16" s="4"/>
      <c r="D16" s="4"/>
      <c r="E16" s="4"/>
      <c r="F16" s="4"/>
      <c r="G16" s="4"/>
      <c r="H16" s="4"/>
      <c r="I16" s="5">
        <f>SUM(Bets!Y3:Y100000)</f>
        <v>0</v>
      </c>
    </row>
    <row r="17" spans="2:9" x14ac:dyDescent="0.2">
      <c r="B17" s="2" t="s">
        <v>38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">
      <c r="B19" s="2" t="s">
        <v>39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">
      <c r="B20" s="4" t="s">
        <v>40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">
      <c r="B21" s="2" t="s">
        <v>41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">
      <c r="B22" s="4" t="s">
        <v>42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">
      <c r="B24" s="4" t="s">
        <v>43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">
      <c r="B25" s="2" t="s">
        <v>44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">
      <c r="B26" s="4" t="s">
        <v>45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">
      <c r="B28" s="4" t="s">
        <v>46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">
      <c r="B29" s="2" t="s">
        <v>47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">
      <c r="B30" s="4" t="s">
        <v>48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">
      <c r="B32" s="4" t="s">
        <v>49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">
      <c r="B34" s="4" t="s">
        <v>50</v>
      </c>
      <c r="C34" s="4"/>
      <c r="D34" s="4"/>
      <c r="E34" s="4"/>
      <c r="F34" s="4"/>
      <c r="G34" s="4"/>
      <c r="H34" s="4"/>
      <c r="I34" s="5">
        <f>SUMIF(Bets!I3:I100000, "&lt;&gt;", Bets!S3:S100000)</f>
        <v>50</v>
      </c>
    </row>
    <row r="36" spans="2:9" x14ac:dyDescent="0.2">
      <c r="B36" s="4" t="s">
        <v>51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">
      <c r="B37" s="2" t="s">
        <v>52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">
      <c r="B38" s="4" t="s">
        <v>53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">
      <c r="B40" s="4" t="s">
        <v>54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">
      <c r="B41" s="2" t="s">
        <v>55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">
      <c r="B44" s="9" t="s">
        <v>56</v>
      </c>
      <c r="C44" s="9"/>
      <c r="D44" s="9"/>
      <c r="E44" s="9"/>
      <c r="F44" s="9"/>
      <c r="G44" s="9"/>
      <c r="H44" s="9"/>
      <c r="I44" s="10">
        <f>SUMIF(Bets!C3:C100000, "&lt;&gt;Bonus", Bets!R3:R100000)</f>
        <v>0</v>
      </c>
    </row>
    <row r="45" spans="2:9" x14ac:dyDescent="0.2">
      <c r="B45" s="11" t="s">
        <v>57</v>
      </c>
    </row>
    <row r="47" spans="2:9" x14ac:dyDescent="0.2">
      <c r="B47" s="9" t="s">
        <v>58</v>
      </c>
      <c r="C47" s="9"/>
      <c r="D47" s="9"/>
      <c r="E47" s="9"/>
      <c r="F47" s="9"/>
      <c r="G47" s="9"/>
      <c r="H47" s="9"/>
      <c r="I47" s="10">
        <f>SUM(Bets!Q3:Q100000)</f>
        <v>0</v>
      </c>
    </row>
    <row r="48" spans="2:9" x14ac:dyDescent="0.2">
      <c r="B48" s="1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0"/>
  <sheetViews>
    <sheetView tabSelected="1" workbookViewId="0">
      <selection activeCell="G14" sqref="G14"/>
    </sheetView>
  </sheetViews>
  <sheetFormatPr baseColWidth="10" defaultColWidth="8.83203125" defaultRowHeight="15" x14ac:dyDescent="0.2"/>
  <cols>
    <col min="5" max="5" width="25.6640625" customWidth="1"/>
    <col min="7" max="7" width="20.6640625" customWidth="1"/>
  </cols>
  <sheetData>
    <row r="1" spans="1:33" x14ac:dyDescent="0.2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3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x14ac:dyDescent="0.2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3">
        <v>10</v>
      </c>
      <c r="G3" s="16" t="s">
        <v>68</v>
      </c>
      <c r="H3" s="3">
        <v>25</v>
      </c>
      <c r="I3" s="16">
        <v>25</v>
      </c>
      <c r="J3" s="16">
        <v>2.79</v>
      </c>
      <c r="K3" s="17"/>
      <c r="L3" s="3">
        <f>IF(K3 = "", 0, ((I3*(J3-AD3))/((K3-AB3))))</f>
        <v>0</v>
      </c>
      <c r="M3" s="17">
        <f>IF(C1="Dutch",0,)</f>
        <v>0</v>
      </c>
      <c r="N3" s="18"/>
      <c r="O3" s="18"/>
      <c r="P3" s="3">
        <v>25</v>
      </c>
      <c r="Q3" s="3">
        <f>IF(AND(D3="Dutch", O3=""), 0, IF(N3="win", W3 - Y3, (X3-I3)+I3*AD3))</f>
        <v>0</v>
      </c>
      <c r="R3" s="3">
        <f>Q3+IF(O3= "yes", (P3* J$1), 0)</f>
        <v>0</v>
      </c>
      <c r="S3" s="3">
        <f>IF(D3="Bonus", 0, IF(OR(D3="Dutch", D3="Qualifier"), F3, U3))</f>
        <v>10</v>
      </c>
      <c r="T3" s="15"/>
      <c r="U3" s="15"/>
      <c r="V3" s="3">
        <f>(I3*J3)-L3*(K3-1)-I3</f>
        <v>44.75</v>
      </c>
      <c r="W3" s="3">
        <f>I3*(J3-1) - IF(C3="Betfair",I3*(J3-1) * AB3, 0)</f>
        <v>44.75</v>
      </c>
      <c r="X3" s="3">
        <f>M3-AC3</f>
        <v>0</v>
      </c>
      <c r="Y3" s="3">
        <f>M3*(K3-1)</f>
        <v>0</v>
      </c>
      <c r="Z3" s="19">
        <v>2.5000000000000001E-2</v>
      </c>
      <c r="AA3" s="19">
        <f>D$1</f>
        <v>0</v>
      </c>
      <c r="AB3" s="19">
        <f>Z3 - (AA3 * Z3)</f>
        <v>2.5000000000000001E-2</v>
      </c>
      <c r="AC3" s="3">
        <f>M3 * AB3</f>
        <v>0</v>
      </c>
      <c r="AD3" s="6">
        <f>IF(OR(D3="Bonus", D3="Signup"),1,0)</f>
        <v>0</v>
      </c>
      <c r="AE3" s="6" t="s">
        <v>69</v>
      </c>
      <c r="AF3" s="15" t="s">
        <v>70</v>
      </c>
      <c r="AG3" s="6" t="s">
        <v>73</v>
      </c>
    </row>
    <row r="4" spans="1:33" x14ac:dyDescent="0.2">
      <c r="A4" s="8" t="s">
        <v>63</v>
      </c>
      <c r="B4" s="8" t="s">
        <v>64</v>
      </c>
      <c r="C4" s="8" t="s">
        <v>71</v>
      </c>
      <c r="D4" s="8" t="s">
        <v>66</v>
      </c>
      <c r="E4" s="8" t="s">
        <v>67</v>
      </c>
      <c r="F4" s="5">
        <v>0</v>
      </c>
      <c r="G4" s="20" t="s">
        <v>72</v>
      </c>
      <c r="H4" s="5">
        <v>0</v>
      </c>
      <c r="I4" s="20">
        <v>37.54</v>
      </c>
      <c r="J4" s="20">
        <v>1.88</v>
      </c>
      <c r="K4" s="21"/>
      <c r="L4" s="5">
        <f>IF(K4 = "", 0, ((I4*(J4-AD4))/((K4-AB4))))</f>
        <v>0</v>
      </c>
      <c r="M4" s="21">
        <f>IF(C2="Dutch",0,)</f>
        <v>0</v>
      </c>
      <c r="N4" s="22"/>
      <c r="O4" s="22"/>
      <c r="P4" s="5">
        <v>0</v>
      </c>
      <c r="Q4" s="5">
        <f>IF(AND(D4="Dutch", O4=""), 0, IF(N4="win", W4 - Y4, (X4-I4)+I4*AD4))</f>
        <v>0</v>
      </c>
      <c r="R4" s="5">
        <f>Q4+IF(O4= "yes", (P4* J$1), 0)</f>
        <v>0</v>
      </c>
      <c r="S4" s="5">
        <f>IF(D4="Bonus", 0, IF(OR(D4="Dutch", D4="Qualifier"), F4, U4))</f>
        <v>0</v>
      </c>
      <c r="T4" s="15"/>
      <c r="U4" s="15"/>
      <c r="V4" s="5">
        <f>(I4*J4)-L4*(K4-1)-I4</f>
        <v>33.035199999999996</v>
      </c>
      <c r="W4" s="5">
        <f>I4*(J4-1) - IF(C4="Betfair",I4*(J4-1) * AB4, 0)</f>
        <v>32.209319999999998</v>
      </c>
      <c r="X4" s="5">
        <f>M4-AC4</f>
        <v>0</v>
      </c>
      <c r="Y4" s="5">
        <f>M4*(K4-1)</f>
        <v>0</v>
      </c>
      <c r="Z4" s="7">
        <v>2.5000000000000001E-2</v>
      </c>
      <c r="AA4" s="7">
        <f>D$1</f>
        <v>0</v>
      </c>
      <c r="AB4" s="7">
        <f>Z4 - (AA4 * Z4)</f>
        <v>2.5000000000000001E-2</v>
      </c>
      <c r="AC4" s="5">
        <f>M4 * AB4</f>
        <v>0</v>
      </c>
      <c r="AD4" s="8">
        <f>IF(OR(D4="Bonus", D4="Signup"),1,0)</f>
        <v>0</v>
      </c>
      <c r="AE4" s="8"/>
      <c r="AF4" s="15" t="s">
        <v>70</v>
      </c>
      <c r="AG4" s="8"/>
    </row>
    <row r="5" spans="1:33" s="15" customFormat="1" x14ac:dyDescent="0.2">
      <c r="A5" s="6" t="s">
        <v>63</v>
      </c>
      <c r="B5" s="6" t="s">
        <v>74</v>
      </c>
      <c r="C5" s="6" t="s">
        <v>65</v>
      </c>
      <c r="D5" s="6" t="s">
        <v>66</v>
      </c>
      <c r="E5" s="6" t="s">
        <v>75</v>
      </c>
      <c r="F5" s="3">
        <v>10</v>
      </c>
      <c r="G5" s="16" t="s">
        <v>76</v>
      </c>
      <c r="H5" s="3">
        <v>25</v>
      </c>
      <c r="I5" s="16">
        <v>25</v>
      </c>
      <c r="J5" s="16">
        <v>2.87</v>
      </c>
      <c r="K5" s="17"/>
      <c r="L5" s="3">
        <f>IF(K5 = "", 0, ((I5*(J5-AD5))/((K5-AB5))))</f>
        <v>0</v>
      </c>
      <c r="M5" s="17">
        <f>IF(C3="Dutch",0,)</f>
        <v>0</v>
      </c>
      <c r="N5" s="18"/>
      <c r="O5" s="18"/>
      <c r="P5" s="3">
        <v>25</v>
      </c>
      <c r="Q5" s="3">
        <f>IF(AND(D5="Dutch", O5=""), 0, IF(N5="win", W5 - Y5, (X5-I5)+I5*AD5))</f>
        <v>0</v>
      </c>
      <c r="R5" s="3">
        <f>Q5+IF(O5= "yes", (P5* J$1), 0)</f>
        <v>0</v>
      </c>
      <c r="S5" s="3">
        <f>IF(D5="Bonus", 0, IF(OR(D5="Dutch", D5="Qualifier"), F5, U5))</f>
        <v>10</v>
      </c>
      <c r="V5" s="3">
        <f>(I5*J5)-L5*(K5-1)-I5</f>
        <v>46.75</v>
      </c>
      <c r="W5" s="3">
        <f>I5*(J5-1) - IF(C5="Betfair",I5*(J5-1) * AB5, 0)</f>
        <v>46.75</v>
      </c>
      <c r="X5" s="3">
        <f>M5-AC5</f>
        <v>0</v>
      </c>
      <c r="Y5" s="3">
        <f>M5*(K5-1)</f>
        <v>0</v>
      </c>
      <c r="Z5" s="19">
        <v>2.5000000000000001E-2</v>
      </c>
      <c r="AA5" s="19">
        <f>D$1</f>
        <v>0</v>
      </c>
      <c r="AB5" s="19">
        <f>Z5 - (AA5 * Z5)</f>
        <v>2.5000000000000001E-2</v>
      </c>
      <c r="AC5" s="3">
        <f>M5 * AB5</f>
        <v>0</v>
      </c>
      <c r="AD5" s="6">
        <f>IF(OR(D5="Bonus", D5="Signup"),1,0)</f>
        <v>0</v>
      </c>
      <c r="AE5" s="6" t="s">
        <v>69</v>
      </c>
      <c r="AF5" s="15" t="s">
        <v>77</v>
      </c>
      <c r="AG5" s="6" t="s">
        <v>78</v>
      </c>
    </row>
    <row r="6" spans="1:33" s="15" customFormat="1" x14ac:dyDescent="0.2">
      <c r="A6" s="8" t="s">
        <v>63</v>
      </c>
      <c r="B6" s="8" t="s">
        <v>74</v>
      </c>
      <c r="C6" s="8" t="s">
        <v>71</v>
      </c>
      <c r="D6" s="8" t="s">
        <v>66</v>
      </c>
      <c r="E6" s="8" t="s">
        <v>75</v>
      </c>
      <c r="F6" s="5">
        <v>0</v>
      </c>
      <c r="G6" s="20" t="s">
        <v>79</v>
      </c>
      <c r="H6" s="5">
        <v>0</v>
      </c>
      <c r="I6" s="20">
        <v>39.869999999999997</v>
      </c>
      <c r="J6" s="20">
        <v>1.82</v>
      </c>
      <c r="K6" s="21"/>
      <c r="L6" s="5">
        <f>IF(K6 = "", 0, ((I6*(J6-AD6))/((K6-AB6))))</f>
        <v>0</v>
      </c>
      <c r="M6" s="21">
        <f>IF(C4="Dutch",0,)</f>
        <v>0</v>
      </c>
      <c r="N6" s="22"/>
      <c r="O6" s="22"/>
      <c r="P6" s="5">
        <v>0</v>
      </c>
      <c r="Q6" s="5">
        <f>IF(AND(D6="Dutch", O6=""), 0, IF(N6="win", W6 - Y6, (X6-I6)+I6*AD6))</f>
        <v>0</v>
      </c>
      <c r="R6" s="5">
        <f>Q6+IF(O6= "yes", (P6* J$1), 0)</f>
        <v>0</v>
      </c>
      <c r="S6" s="5">
        <f>IF(D6="Bonus", 0, IF(OR(D6="Dutch", D6="Qualifier"), F6, U6))</f>
        <v>0</v>
      </c>
      <c r="V6" s="5">
        <f>(I6*J6)-L6*(K6-1)-I6</f>
        <v>32.693400000000004</v>
      </c>
      <c r="W6" s="5">
        <f>I6*(J6-1) - IF(C6="Betfair",I6*(J6-1) * AB6, 0)</f>
        <v>31.876064999999997</v>
      </c>
      <c r="X6" s="5">
        <f>M6-AC6</f>
        <v>0</v>
      </c>
      <c r="Y6" s="5">
        <f>M6*(K6-1)</f>
        <v>0</v>
      </c>
      <c r="Z6" s="7">
        <v>2.5000000000000001E-2</v>
      </c>
      <c r="AA6" s="7">
        <f>D$1</f>
        <v>0</v>
      </c>
      <c r="AB6" s="7">
        <f>Z6 - (AA6 * Z6)</f>
        <v>2.5000000000000001E-2</v>
      </c>
      <c r="AC6" s="5">
        <f>M6 * AB6</f>
        <v>0</v>
      </c>
      <c r="AD6" s="8">
        <f>IF(OR(D6="Bonus", D6="Signup"),1,0)</f>
        <v>0</v>
      </c>
      <c r="AE6" s="8"/>
      <c r="AF6" s="15" t="s">
        <v>77</v>
      </c>
      <c r="AG6" s="8"/>
    </row>
    <row r="7" spans="1:33" s="15" customFormat="1" x14ac:dyDescent="0.2">
      <c r="A7" s="6" t="s">
        <v>63</v>
      </c>
      <c r="B7" s="6" t="s">
        <v>80</v>
      </c>
      <c r="C7" s="6" t="s">
        <v>65</v>
      </c>
      <c r="D7" s="6" t="s">
        <v>66</v>
      </c>
      <c r="E7" s="6" t="s">
        <v>81</v>
      </c>
      <c r="F7" s="3">
        <v>10</v>
      </c>
      <c r="G7" s="16" t="s">
        <v>82</v>
      </c>
      <c r="H7" s="3">
        <v>25</v>
      </c>
      <c r="I7" s="16">
        <v>25</v>
      </c>
      <c r="J7" s="16">
        <v>2.79</v>
      </c>
      <c r="K7" s="17"/>
      <c r="L7" s="3">
        <f>IF(K7 = "", 0, ((I7*(J7-AD7))/((K7-AB7))))</f>
        <v>0</v>
      </c>
      <c r="M7" s="17">
        <f>IF(C5="Dutch",0,)</f>
        <v>0</v>
      </c>
      <c r="N7" s="18"/>
      <c r="O7" s="18"/>
      <c r="P7" s="3">
        <v>25</v>
      </c>
      <c r="Q7" s="3">
        <f>IF(AND(D7="Dutch", O7=""), 0, IF(N7="win", W7 - Y7, (X7-I7)+I7*AD7))</f>
        <v>0</v>
      </c>
      <c r="R7" s="3">
        <f>Q7+IF(O7= "yes", (P7* J$1), 0)</f>
        <v>0</v>
      </c>
      <c r="S7" s="3">
        <f>IF(D7="Bonus", 0, IF(OR(D7="Dutch", D7="Qualifier"), F7, U7))</f>
        <v>10</v>
      </c>
      <c r="V7" s="3">
        <f>(I7*J7)-L7*(K7-1)-I7</f>
        <v>44.75</v>
      </c>
      <c r="W7" s="3">
        <f>I7*(J7-1) - IF(C7="Betfair",I7*(J7-1) * AB7, 0)</f>
        <v>44.75</v>
      </c>
      <c r="X7" s="3">
        <f>M7-AC7</f>
        <v>0</v>
      </c>
      <c r="Y7" s="3">
        <f>M7*(K7-1)</f>
        <v>0</v>
      </c>
      <c r="Z7" s="19">
        <v>2.5000000000000001E-2</v>
      </c>
      <c r="AA7" s="19">
        <f>D$1</f>
        <v>0</v>
      </c>
      <c r="AB7" s="19">
        <f>Z7 - (AA7 * Z7)</f>
        <v>2.5000000000000001E-2</v>
      </c>
      <c r="AC7" s="3">
        <f>M7 * AB7</f>
        <v>0</v>
      </c>
      <c r="AD7" s="6">
        <f>IF(OR(D7="Bonus", D7="Signup"),1,0)</f>
        <v>0</v>
      </c>
      <c r="AE7" s="6" t="s">
        <v>69</v>
      </c>
      <c r="AF7" s="15" t="s">
        <v>83</v>
      </c>
      <c r="AG7" s="6" t="s">
        <v>84</v>
      </c>
    </row>
    <row r="8" spans="1:33" s="15" customFormat="1" x14ac:dyDescent="0.2">
      <c r="A8" s="8" t="s">
        <v>63</v>
      </c>
      <c r="B8" s="8" t="s">
        <v>80</v>
      </c>
      <c r="C8" s="8" t="s">
        <v>71</v>
      </c>
      <c r="D8" s="8" t="s">
        <v>66</v>
      </c>
      <c r="E8" s="8" t="s">
        <v>81</v>
      </c>
      <c r="F8" s="5">
        <v>0</v>
      </c>
      <c r="G8" s="20" t="s">
        <v>85</v>
      </c>
      <c r="H8" s="5">
        <v>0</v>
      </c>
      <c r="I8" s="20">
        <v>38.549999999999997</v>
      </c>
      <c r="J8" s="20">
        <v>1.83</v>
      </c>
      <c r="K8" s="21"/>
      <c r="L8" s="5">
        <f>IF(K8 = "", 0, ((I8*(J8-AD8))/((K8-AB8))))</f>
        <v>0</v>
      </c>
      <c r="M8" s="21">
        <f>IF(C6="Dutch",0,)</f>
        <v>0</v>
      </c>
      <c r="N8" s="22"/>
      <c r="O8" s="22"/>
      <c r="P8" s="5">
        <v>0</v>
      </c>
      <c r="Q8" s="5">
        <f>IF(AND(D8="Dutch", O8=""), 0, IF(N8="win", W8 - Y8, (X8-I8)+I8*AD8))</f>
        <v>0</v>
      </c>
      <c r="R8" s="5">
        <f>Q8+IF(O8= "yes", (P8* J$1), 0)</f>
        <v>0</v>
      </c>
      <c r="S8" s="5">
        <f>IF(D8="Bonus", 0, IF(OR(D8="Dutch", D8="Qualifier"), F8, U8))</f>
        <v>0</v>
      </c>
      <c r="V8" s="5">
        <f>(I8*J8)-L8*(K8-1)-I8</f>
        <v>31.996499999999997</v>
      </c>
      <c r="W8" s="5">
        <f>I8*(J8-1) - IF(C8="Betfair",I8*(J8-1) * AB8, 0)</f>
        <v>31.1965875</v>
      </c>
      <c r="X8" s="5">
        <f>M8-AC8</f>
        <v>0</v>
      </c>
      <c r="Y8" s="5">
        <f>M8*(K8-1)</f>
        <v>0</v>
      </c>
      <c r="Z8" s="7">
        <v>2.5000000000000001E-2</v>
      </c>
      <c r="AA8" s="7">
        <f>D$1</f>
        <v>0</v>
      </c>
      <c r="AB8" s="7">
        <f>Z8 - (AA8 * Z8)</f>
        <v>2.5000000000000001E-2</v>
      </c>
      <c r="AC8" s="5">
        <f>M8 * AB8</f>
        <v>0</v>
      </c>
      <c r="AD8" s="8">
        <f>IF(OR(D8="Bonus", D8="Signup"),1,0)</f>
        <v>0</v>
      </c>
      <c r="AE8" s="8"/>
      <c r="AF8" s="15" t="s">
        <v>83</v>
      </c>
      <c r="AG8" s="8"/>
    </row>
    <row r="9" spans="1:33" s="15" customFormat="1" x14ac:dyDescent="0.2">
      <c r="A9" s="6" t="s">
        <v>63</v>
      </c>
      <c r="B9" s="6" t="s">
        <v>86</v>
      </c>
      <c r="C9" s="6" t="s">
        <v>65</v>
      </c>
      <c r="D9" s="6" t="s">
        <v>66</v>
      </c>
      <c r="E9" s="6" t="s">
        <v>87</v>
      </c>
      <c r="F9" s="3">
        <v>10</v>
      </c>
      <c r="G9" s="16" t="s">
        <v>88</v>
      </c>
      <c r="H9" s="3">
        <v>25</v>
      </c>
      <c r="I9" s="16">
        <v>25</v>
      </c>
      <c r="J9" s="16">
        <v>2.96</v>
      </c>
      <c r="K9" s="17"/>
      <c r="L9" s="3">
        <f>IF(K9 = "", 0, ((I9*(J9-AD9))/((K9-AB9))))</f>
        <v>0</v>
      </c>
      <c r="M9" s="17">
        <f>IF(C7="Dutch",0,)</f>
        <v>0</v>
      </c>
      <c r="N9" s="18"/>
      <c r="O9" s="18"/>
      <c r="P9" s="3">
        <v>25</v>
      </c>
      <c r="Q9" s="3">
        <f>IF(AND(D9="Dutch", O9=""), 0, IF(N9="win", W9 - Y9, (X9-I9)+I9*AD9))</f>
        <v>0</v>
      </c>
      <c r="R9" s="3">
        <f>Q9+IF(O9= "yes", (P9* J$1), 0)</f>
        <v>0</v>
      </c>
      <c r="S9" s="3">
        <f>IF(D9="Bonus", 0, IF(OR(D9="Dutch", D9="Qualifier"), F9, U9))</f>
        <v>10</v>
      </c>
      <c r="V9" s="3">
        <f>(I9*J9)-L9*(K9-1)-I9</f>
        <v>49</v>
      </c>
      <c r="W9" s="3">
        <f>I9*(J9-1) - IF(C9="Betfair",I9*(J9-1) * AB9, 0)</f>
        <v>49</v>
      </c>
      <c r="X9" s="3">
        <f>M9-AC9</f>
        <v>0</v>
      </c>
      <c r="Y9" s="3">
        <f>M9*(K9-1)</f>
        <v>0</v>
      </c>
      <c r="Z9" s="19">
        <v>2.5000000000000001E-2</v>
      </c>
      <c r="AA9" s="19">
        <f>D$1</f>
        <v>0</v>
      </c>
      <c r="AB9" s="19">
        <f>Z9 - (AA9 * Z9)</f>
        <v>2.5000000000000001E-2</v>
      </c>
      <c r="AC9" s="3">
        <f>M9 * AB9</f>
        <v>0</v>
      </c>
      <c r="AD9" s="6">
        <f>IF(OR(D9="Bonus", D9="Signup"),1,0)</f>
        <v>0</v>
      </c>
      <c r="AE9" s="6" t="s">
        <v>69</v>
      </c>
      <c r="AF9" s="15" t="s">
        <v>89</v>
      </c>
      <c r="AG9" s="6" t="s">
        <v>90</v>
      </c>
    </row>
    <row r="10" spans="1:33" s="15" customFormat="1" x14ac:dyDescent="0.2">
      <c r="A10" s="8" t="s">
        <v>63</v>
      </c>
      <c r="B10" s="8" t="s">
        <v>86</v>
      </c>
      <c r="C10" s="8" t="s">
        <v>71</v>
      </c>
      <c r="D10" s="8" t="s">
        <v>66</v>
      </c>
      <c r="E10" s="8" t="s">
        <v>87</v>
      </c>
      <c r="F10" s="5">
        <v>0</v>
      </c>
      <c r="G10" s="20" t="s">
        <v>91</v>
      </c>
      <c r="H10" s="5">
        <v>0</v>
      </c>
      <c r="I10" s="20">
        <v>42.5</v>
      </c>
      <c r="J10" s="20">
        <v>1.76</v>
      </c>
      <c r="K10" s="21"/>
      <c r="L10" s="5">
        <f>IF(K10 = "", 0, ((I10*(J10-AD10))/((K10-AB10))))</f>
        <v>0</v>
      </c>
      <c r="M10" s="21">
        <f>IF(C8="Dutch",0,)</f>
        <v>0</v>
      </c>
      <c r="N10" s="22"/>
      <c r="O10" s="22"/>
      <c r="P10" s="5">
        <v>0</v>
      </c>
      <c r="Q10" s="5">
        <f>IF(AND(D10="Dutch", O10=""), 0, IF(N10="win", W10 - Y10, (X10-I10)+I10*AD10))</f>
        <v>0</v>
      </c>
      <c r="R10" s="5">
        <f>Q10+IF(O10= "yes", (P10* J$1), 0)</f>
        <v>0</v>
      </c>
      <c r="S10" s="5">
        <f>IF(D10="Bonus", 0, IF(OR(D10="Dutch", D10="Qualifier"), F10, U10))</f>
        <v>0</v>
      </c>
      <c r="V10" s="5">
        <f>(I10*J10)-L10*(K10-1)-I10</f>
        <v>32.299999999999997</v>
      </c>
      <c r="W10" s="5">
        <f>I10*(J10-1) - IF(C10="Betfair",I10*(J10-1) * AB10, 0)</f>
        <v>31.492499999999996</v>
      </c>
      <c r="X10" s="5">
        <f>M10-AC10</f>
        <v>0</v>
      </c>
      <c r="Y10" s="5">
        <f>M10*(K10-1)</f>
        <v>0</v>
      </c>
      <c r="Z10" s="7">
        <v>2.5000000000000001E-2</v>
      </c>
      <c r="AA10" s="7">
        <f>D$1</f>
        <v>0</v>
      </c>
      <c r="AB10" s="7">
        <f>Z10 - (AA10 * Z10)</f>
        <v>2.5000000000000001E-2</v>
      </c>
      <c r="AC10" s="5">
        <f>M10 * AB10</f>
        <v>0</v>
      </c>
      <c r="AD10" s="8">
        <f>IF(OR(D10="Bonus", D10="Signup"),1,0)</f>
        <v>0</v>
      </c>
      <c r="AE10" s="8"/>
      <c r="AF10" s="15" t="s">
        <v>89</v>
      </c>
      <c r="AG10" s="8"/>
    </row>
    <row r="11" spans="1:33" s="15" customFormat="1" x14ac:dyDescent="0.2">
      <c r="A11" s="6" t="s">
        <v>63</v>
      </c>
      <c r="B11" s="6" t="s">
        <v>86</v>
      </c>
      <c r="C11" s="6" t="s">
        <v>65</v>
      </c>
      <c r="D11" s="6" t="s">
        <v>66</v>
      </c>
      <c r="E11" s="6" t="s">
        <v>92</v>
      </c>
      <c r="F11" s="3">
        <v>10</v>
      </c>
      <c r="G11" s="16" t="s">
        <v>93</v>
      </c>
      <c r="H11" s="3">
        <v>25</v>
      </c>
      <c r="I11" s="16">
        <v>25</v>
      </c>
      <c r="J11" s="16">
        <v>3.13</v>
      </c>
      <c r="K11" s="17"/>
      <c r="L11" s="3">
        <f>IF(K11 = "", 0, ((I11*(J11-AD11))/((K11-AB11))))</f>
        <v>0</v>
      </c>
      <c r="M11" s="17">
        <f>IF(C9="Dutch",0,)</f>
        <v>0</v>
      </c>
      <c r="N11" s="18"/>
      <c r="O11" s="18"/>
      <c r="P11" s="3">
        <v>25</v>
      </c>
      <c r="Q11" s="3">
        <f>IF(AND(D11="Dutch", O11=""), 0, IF(N11="win", W11 - Y11, (X11-I11)+I11*AD11))</f>
        <v>0</v>
      </c>
      <c r="R11" s="3">
        <f>Q11+IF(O11= "yes", (P11* J$1), 0)</f>
        <v>0</v>
      </c>
      <c r="S11" s="3">
        <f>IF(D11="Bonus", 0, IF(OR(D11="Dutch", D11="Qualifier"), F11, U11))</f>
        <v>10</v>
      </c>
      <c r="V11" s="3">
        <f>(I11*J11)-L11*(K11-1)-I11</f>
        <v>53.25</v>
      </c>
      <c r="W11" s="3">
        <f>I11*(J11-1) - IF(C11="Betfair",I11*(J11-1) * AB11, 0)</f>
        <v>53.25</v>
      </c>
      <c r="X11" s="3">
        <f>M11-AC11</f>
        <v>0</v>
      </c>
      <c r="Y11" s="3">
        <f>M11*(K11-1)</f>
        <v>0</v>
      </c>
      <c r="Z11" s="19">
        <v>2.5000000000000001E-2</v>
      </c>
      <c r="AA11" s="19">
        <f>D$1</f>
        <v>0</v>
      </c>
      <c r="AB11" s="19">
        <f>Z11 - (AA11 * Z11)</f>
        <v>2.5000000000000001E-2</v>
      </c>
      <c r="AC11" s="3">
        <f>M11 * AB11</f>
        <v>0</v>
      </c>
      <c r="AD11" s="6">
        <f>IF(OR(D11="Bonus", D11="Signup"),1,0)</f>
        <v>0</v>
      </c>
      <c r="AE11" s="6" t="s">
        <v>69</v>
      </c>
      <c r="AF11" s="15" t="s">
        <v>94</v>
      </c>
      <c r="AG11" s="6" t="s">
        <v>95</v>
      </c>
    </row>
    <row r="12" spans="1:33" s="15" customFormat="1" x14ac:dyDescent="0.2">
      <c r="A12" s="8" t="s">
        <v>63</v>
      </c>
      <c r="B12" s="8" t="s">
        <v>86</v>
      </c>
      <c r="C12" s="8" t="s">
        <v>71</v>
      </c>
      <c r="D12" s="8" t="s">
        <v>66</v>
      </c>
      <c r="E12" s="8" t="s">
        <v>92</v>
      </c>
      <c r="F12" s="5">
        <v>0</v>
      </c>
      <c r="G12" s="20" t="s">
        <v>96</v>
      </c>
      <c r="H12" s="5">
        <v>0</v>
      </c>
      <c r="I12" s="20">
        <v>47.61</v>
      </c>
      <c r="J12" s="20">
        <v>1.66</v>
      </c>
      <c r="K12" s="21"/>
      <c r="L12" s="5">
        <f>IF(K12 = "", 0, ((I12*(J12-AD12))/((K12-AB12))))</f>
        <v>0</v>
      </c>
      <c r="M12" s="21">
        <f>IF(C10="Dutch",0,)</f>
        <v>0</v>
      </c>
      <c r="N12" s="22"/>
      <c r="O12" s="22"/>
      <c r="P12" s="5">
        <v>0</v>
      </c>
      <c r="Q12" s="5">
        <f>IF(AND(D12="Dutch", O12=""), 0, IF(N12="win", W12 - Y12, (X12-I12)+I12*AD12))</f>
        <v>0</v>
      </c>
      <c r="R12" s="5">
        <f>Q12+IF(O12= "yes", (P12* J$1), 0)</f>
        <v>0</v>
      </c>
      <c r="S12" s="5">
        <f>IF(D12="Bonus", 0, IF(OR(D12="Dutch", D12="Qualifier"), F12, U12))</f>
        <v>0</v>
      </c>
      <c r="V12" s="5">
        <f>(I12*J12)-L12*(K12-1)-I12</f>
        <v>31.422600000000003</v>
      </c>
      <c r="W12" s="5">
        <f>I12*(J12-1) - IF(C12="Betfair",I12*(J12-1) * AB12, 0)</f>
        <v>30.637034999999997</v>
      </c>
      <c r="X12" s="5">
        <f>M12-AC12</f>
        <v>0</v>
      </c>
      <c r="Y12" s="5">
        <f>M12*(K12-1)</f>
        <v>0</v>
      </c>
      <c r="Z12" s="7">
        <v>2.5000000000000001E-2</v>
      </c>
      <c r="AA12" s="7">
        <f>D$1</f>
        <v>0</v>
      </c>
      <c r="AB12" s="7">
        <f>Z12 - (AA12 * Z12)</f>
        <v>2.5000000000000001E-2</v>
      </c>
      <c r="AC12" s="5">
        <f>M12 * AB12</f>
        <v>0</v>
      </c>
      <c r="AD12" s="8">
        <f>IF(OR(D12="Bonus", D12="Signup"),1,0)</f>
        <v>0</v>
      </c>
      <c r="AE12" s="8"/>
      <c r="AF12" s="15" t="s">
        <v>94</v>
      </c>
      <c r="AG12" s="8"/>
    </row>
    <row r="13" spans="1:33" x14ac:dyDescent="0.2">
      <c r="A13" s="6"/>
      <c r="B13" s="6"/>
      <c r="C13" s="6"/>
      <c r="D13" s="6"/>
      <c r="E13" s="6"/>
      <c r="F13" s="3"/>
      <c r="G13" s="18"/>
      <c r="H13" s="3"/>
      <c r="I13" s="16"/>
      <c r="J13" s="17"/>
      <c r="K13" s="18"/>
      <c r="L13" s="18"/>
      <c r="M13" s="3"/>
      <c r="N13" s="3"/>
      <c r="O13" s="3"/>
      <c r="P13" s="3"/>
      <c r="Q13" s="6"/>
      <c r="R13" s="6"/>
      <c r="S13" s="3"/>
      <c r="V13" s="3"/>
      <c r="W13" s="3"/>
      <c r="X13" s="3"/>
      <c r="Y13" s="19"/>
      <c r="Z13" s="19"/>
      <c r="AA13" s="19"/>
      <c r="AB13" s="3"/>
      <c r="AC13" s="6"/>
      <c r="AD13" s="6"/>
      <c r="AE13" s="6"/>
      <c r="AF13" s="6"/>
    </row>
    <row r="14" spans="1:33" x14ac:dyDescent="0.2">
      <c r="A14" s="8"/>
      <c r="B14" s="8"/>
      <c r="C14" s="8"/>
      <c r="D14" s="8"/>
      <c r="E14" s="8"/>
      <c r="F14" s="5"/>
      <c r="G14" s="22"/>
      <c r="H14" s="5"/>
      <c r="I14" s="20"/>
      <c r="J14" s="21"/>
      <c r="K14" s="22"/>
      <c r="L14" s="22"/>
      <c r="M14" s="5"/>
      <c r="N14" s="5"/>
      <c r="O14" s="5"/>
      <c r="P14" s="5"/>
      <c r="Q14" s="8"/>
      <c r="R14" s="8"/>
      <c r="S14" s="5"/>
      <c r="V14" s="5"/>
      <c r="W14" s="5"/>
      <c r="X14" s="5"/>
      <c r="Y14" s="7"/>
      <c r="Z14" s="7"/>
      <c r="AA14" s="7"/>
      <c r="AB14" s="5"/>
      <c r="AC14" s="8"/>
      <c r="AD14" s="8"/>
      <c r="AE14" s="8"/>
      <c r="AF14" s="8"/>
    </row>
    <row r="15" spans="1:33" x14ac:dyDescent="0.2">
      <c r="A15" s="6"/>
      <c r="B15" s="6"/>
      <c r="C15" s="6"/>
      <c r="D15" s="6"/>
      <c r="E15" s="6"/>
      <c r="F15" s="3"/>
      <c r="G15" s="18"/>
      <c r="H15" s="3"/>
      <c r="I15" s="16"/>
      <c r="J15" s="17"/>
      <c r="K15" s="18"/>
      <c r="L15" s="18"/>
      <c r="M15" s="3"/>
      <c r="N15" s="3"/>
      <c r="O15" s="3"/>
      <c r="P15" s="3"/>
      <c r="Q15" s="6"/>
      <c r="R15" s="6"/>
      <c r="S15" s="3"/>
      <c r="V15" s="3"/>
      <c r="W15" s="3"/>
      <c r="X15" s="3"/>
      <c r="Y15" s="19"/>
      <c r="Z15" s="19"/>
      <c r="AA15" s="19"/>
      <c r="AB15" s="3"/>
      <c r="AC15" s="6"/>
      <c r="AD15" s="6"/>
      <c r="AE15" s="6"/>
      <c r="AF15" s="6"/>
    </row>
    <row r="16" spans="1:33" x14ac:dyDescent="0.2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  <c r="AE16" s="8"/>
      <c r="AF16" s="8"/>
    </row>
    <row r="17" spans="1:32" x14ac:dyDescent="0.2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  <c r="AE17" s="6"/>
      <c r="AF17" s="6"/>
    </row>
    <row r="18" spans="1:32" x14ac:dyDescent="0.2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  <c r="AE18" s="8"/>
      <c r="AF18" s="8"/>
    </row>
    <row r="19" spans="1:32" x14ac:dyDescent="0.2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  <c r="AE19" s="6"/>
      <c r="AF19" s="6"/>
    </row>
    <row r="20" spans="1:32" x14ac:dyDescent="0.2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  <c r="AE20" s="8"/>
      <c r="AF20" s="8"/>
    </row>
    <row r="21" spans="1:32" x14ac:dyDescent="0.2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  <c r="AE21" s="6"/>
      <c r="AF21" s="6"/>
    </row>
    <row r="22" spans="1:32" x14ac:dyDescent="0.2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  <c r="AE22" s="8"/>
      <c r="AF22" s="8"/>
    </row>
    <row r="23" spans="1:32" x14ac:dyDescent="0.2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  <c r="AE23" s="6"/>
      <c r="AF23" s="6"/>
    </row>
    <row r="24" spans="1:32" x14ac:dyDescent="0.2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  <c r="AE24" s="8"/>
      <c r="AF24" s="8"/>
    </row>
    <row r="25" spans="1:32" x14ac:dyDescent="0.2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  <c r="AE25" s="6"/>
      <c r="AF25" s="6"/>
    </row>
    <row r="26" spans="1:32" x14ac:dyDescent="0.2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  <c r="AE26" s="8"/>
      <c r="AF26" s="8"/>
    </row>
    <row r="27" spans="1:32" x14ac:dyDescent="0.2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  <c r="AE27" s="6"/>
      <c r="AF27" s="6"/>
    </row>
    <row r="28" spans="1:32" x14ac:dyDescent="0.2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  <c r="AE28" s="8"/>
      <c r="AF28" s="8"/>
    </row>
    <row r="29" spans="1:32" x14ac:dyDescent="0.2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  <c r="AE29" s="6"/>
      <c r="AF29" s="6"/>
    </row>
    <row r="30" spans="1:32" x14ac:dyDescent="0.2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  <c r="AE30" s="8"/>
      <c r="AF30" s="8"/>
    </row>
    <row r="31" spans="1:32" x14ac:dyDescent="0.2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  <c r="AE31" s="6"/>
      <c r="AF31" s="6"/>
    </row>
    <row r="32" spans="1:32" x14ac:dyDescent="0.2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  <c r="AE32" s="8"/>
      <c r="AF32" s="8"/>
    </row>
    <row r="33" spans="1:32" x14ac:dyDescent="0.2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  <c r="AE33" s="6"/>
      <c r="AF33" s="6"/>
    </row>
    <row r="34" spans="1:32" x14ac:dyDescent="0.2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  <c r="AE34" s="8"/>
      <c r="AF34" s="8"/>
    </row>
    <row r="35" spans="1:32" x14ac:dyDescent="0.2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  <c r="AE35" s="6"/>
      <c r="AF35" s="6"/>
    </row>
    <row r="36" spans="1:32" x14ac:dyDescent="0.2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  <c r="AE36" s="8"/>
      <c r="AF36" s="8"/>
    </row>
    <row r="37" spans="1:32" x14ac:dyDescent="0.2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  <c r="AE37" s="6"/>
      <c r="AF37" s="6"/>
    </row>
    <row r="38" spans="1:32" x14ac:dyDescent="0.2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  <c r="AE38" s="8"/>
      <c r="AF38" s="8"/>
    </row>
    <row r="39" spans="1:32" x14ac:dyDescent="0.2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  <c r="AE39" s="6"/>
      <c r="AF39" s="6"/>
    </row>
    <row r="40" spans="1:32" x14ac:dyDescent="0.2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  <c r="AE40" s="8"/>
      <c r="AF40" s="8"/>
    </row>
    <row r="41" spans="1:32" x14ac:dyDescent="0.2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  <c r="AE41" s="6"/>
      <c r="AF41" s="6"/>
    </row>
    <row r="42" spans="1:32" x14ac:dyDescent="0.2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  <c r="AE42" s="8"/>
      <c r="AF42" s="8"/>
    </row>
    <row r="43" spans="1:32" x14ac:dyDescent="0.2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  <c r="AE43" s="6"/>
      <c r="AF43" s="6"/>
    </row>
    <row r="44" spans="1:32" x14ac:dyDescent="0.2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  <c r="AE44" s="8"/>
      <c r="AF44" s="8"/>
    </row>
    <row r="45" spans="1:32" x14ac:dyDescent="0.2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  <c r="AE45" s="6"/>
      <c r="AF45" s="6"/>
    </row>
    <row r="46" spans="1:32" x14ac:dyDescent="0.2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  <c r="AE46" s="8"/>
      <c r="AF46" s="8"/>
    </row>
    <row r="47" spans="1:32" x14ac:dyDescent="0.2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  <c r="AE47" s="6"/>
      <c r="AF47" s="6"/>
    </row>
    <row r="48" spans="1:32" x14ac:dyDescent="0.2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  <c r="AE48" s="8"/>
      <c r="AF48" s="8"/>
    </row>
    <row r="49" spans="1:32" x14ac:dyDescent="0.2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  <c r="AE49" s="6"/>
      <c r="AF49" s="6"/>
    </row>
    <row r="50" spans="1:32" x14ac:dyDescent="0.2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  <c r="AE50" s="8"/>
      <c r="AF50" s="8"/>
    </row>
    <row r="51" spans="1:32" x14ac:dyDescent="0.2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  <c r="AE51" s="6"/>
      <c r="AF51" s="6"/>
    </row>
    <row r="52" spans="1:32" x14ac:dyDescent="0.2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  <c r="AE52" s="8"/>
      <c r="AF52" s="8"/>
    </row>
    <row r="53" spans="1:32" x14ac:dyDescent="0.2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  <c r="AE53" s="6"/>
      <c r="AF53" s="6"/>
    </row>
    <row r="54" spans="1:32" x14ac:dyDescent="0.2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  <c r="AE54" s="8"/>
      <c r="AF54" s="8"/>
    </row>
    <row r="55" spans="1:32" x14ac:dyDescent="0.2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  <c r="AE55" s="6"/>
      <c r="AF55" s="6"/>
    </row>
    <row r="56" spans="1:32" x14ac:dyDescent="0.2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  <c r="AE56" s="8"/>
      <c r="AF56" s="8"/>
    </row>
    <row r="57" spans="1:32" x14ac:dyDescent="0.2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  <c r="AE57" s="6"/>
      <c r="AF57" s="6"/>
    </row>
    <row r="58" spans="1:32" x14ac:dyDescent="0.2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  <c r="AE58" s="8"/>
      <c r="AF58" s="8"/>
    </row>
    <row r="59" spans="1:32" x14ac:dyDescent="0.2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  <c r="AE59" s="6"/>
      <c r="AF59" s="6"/>
    </row>
    <row r="60" spans="1:32" x14ac:dyDescent="0.2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  <c r="AE60" s="8"/>
      <c r="AF60" s="8"/>
    </row>
    <row r="61" spans="1:32" x14ac:dyDescent="0.2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  <c r="AE61" s="6"/>
      <c r="AF61" s="6"/>
    </row>
    <row r="62" spans="1:32" x14ac:dyDescent="0.2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  <c r="AE62" s="8"/>
      <c r="AF62" s="8"/>
    </row>
    <row r="63" spans="1:32" x14ac:dyDescent="0.2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  <c r="AE63" s="6"/>
      <c r="AF63" s="6"/>
    </row>
    <row r="64" spans="1:32" x14ac:dyDescent="0.2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  <c r="AE64" s="8"/>
      <c r="AF64" s="8"/>
    </row>
    <row r="65" spans="1:32" x14ac:dyDescent="0.2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  <c r="AE65" s="6"/>
      <c r="AF65" s="6"/>
    </row>
    <row r="66" spans="1:32" x14ac:dyDescent="0.2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  <c r="AE66" s="8"/>
      <c r="AF66" s="8"/>
    </row>
    <row r="67" spans="1:32" x14ac:dyDescent="0.2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  <c r="AE67" s="6"/>
      <c r="AF67" s="6"/>
    </row>
    <row r="68" spans="1:32" x14ac:dyDescent="0.2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  <c r="AE68" s="8"/>
      <c r="AF68" s="8"/>
    </row>
    <row r="69" spans="1:32" x14ac:dyDescent="0.2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  <c r="AE69" s="6"/>
      <c r="AF69" s="6"/>
    </row>
    <row r="70" spans="1:32" x14ac:dyDescent="0.2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  <c r="AE70" s="8"/>
      <c r="AF70" s="8"/>
    </row>
    <row r="71" spans="1:32" x14ac:dyDescent="0.2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  <c r="AE71" s="6"/>
      <c r="AF71" s="6"/>
    </row>
    <row r="72" spans="1:32" x14ac:dyDescent="0.2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  <c r="AE72" s="8"/>
      <c r="AF72" s="8"/>
    </row>
    <row r="73" spans="1:32" x14ac:dyDescent="0.2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  <c r="AE73" s="6"/>
      <c r="AF73" s="6"/>
    </row>
    <row r="74" spans="1:32" x14ac:dyDescent="0.2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  <c r="AE74" s="8"/>
      <c r="AF74" s="8"/>
    </row>
    <row r="75" spans="1:32" x14ac:dyDescent="0.2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  <c r="AE75" s="6"/>
      <c r="AF75" s="6"/>
    </row>
    <row r="76" spans="1:32" x14ac:dyDescent="0.2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  <c r="AE76" s="8"/>
      <c r="AF76" s="8"/>
    </row>
    <row r="77" spans="1:32" x14ac:dyDescent="0.2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  <c r="AE77" s="6"/>
      <c r="AF77" s="6"/>
    </row>
    <row r="78" spans="1:32" x14ac:dyDescent="0.2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  <c r="AE78" s="8"/>
      <c r="AF78" s="8"/>
    </row>
    <row r="79" spans="1:32" x14ac:dyDescent="0.2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  <c r="AE79" s="6"/>
      <c r="AF79" s="6"/>
    </row>
    <row r="80" spans="1:32" x14ac:dyDescent="0.2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  <c r="AE80" s="8"/>
      <c r="AF80" s="8"/>
    </row>
    <row r="81" spans="1:32" x14ac:dyDescent="0.2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  <c r="AE81" s="6"/>
      <c r="AF81" s="6"/>
    </row>
    <row r="82" spans="1:32" x14ac:dyDescent="0.2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  <c r="AE82" s="8"/>
      <c r="AF82" s="8"/>
    </row>
    <row r="83" spans="1:32" x14ac:dyDescent="0.2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  <c r="AE83" s="6"/>
      <c r="AF83" s="6"/>
    </row>
    <row r="84" spans="1:32" x14ac:dyDescent="0.2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  <c r="AE84" s="8"/>
      <c r="AF84" s="8"/>
    </row>
    <row r="85" spans="1:32" x14ac:dyDescent="0.2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  <c r="AE85" s="6"/>
      <c r="AF85" s="6"/>
    </row>
    <row r="86" spans="1:32" x14ac:dyDescent="0.2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  <c r="AE86" s="8"/>
      <c r="AF86" s="8"/>
    </row>
    <row r="87" spans="1:32" x14ac:dyDescent="0.2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  <c r="AE87" s="6"/>
      <c r="AF87" s="6"/>
    </row>
    <row r="88" spans="1:32" x14ac:dyDescent="0.2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  <c r="AE88" s="8"/>
      <c r="AF88" s="8"/>
    </row>
    <row r="89" spans="1:32" x14ac:dyDescent="0.2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  <c r="AE89" s="6"/>
      <c r="AF89" s="6"/>
    </row>
    <row r="90" spans="1:32" x14ac:dyDescent="0.2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  <c r="AE90" s="8"/>
      <c r="AF90" s="8"/>
    </row>
    <row r="91" spans="1:32" x14ac:dyDescent="0.2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  <c r="AE91" s="6"/>
      <c r="AF91" s="6"/>
    </row>
    <row r="92" spans="1:32" x14ac:dyDescent="0.2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  <c r="AE92" s="8"/>
      <c r="AF92" s="8"/>
    </row>
    <row r="93" spans="1:32" x14ac:dyDescent="0.2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  <c r="AE93" s="6"/>
      <c r="AF93" s="6"/>
    </row>
    <row r="94" spans="1:32" x14ac:dyDescent="0.2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  <c r="AE94" s="8"/>
      <c r="AF94" s="8"/>
    </row>
    <row r="95" spans="1:32" x14ac:dyDescent="0.2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  <c r="AE95" s="6"/>
      <c r="AF95" s="6"/>
    </row>
    <row r="96" spans="1:32" x14ac:dyDescent="0.2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  <c r="AE96" s="8"/>
      <c r="AF96" s="8"/>
    </row>
    <row r="97" spans="1:32" x14ac:dyDescent="0.2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  <c r="AE97" s="6"/>
      <c r="AF97" s="6"/>
    </row>
    <row r="98" spans="1:32" x14ac:dyDescent="0.2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  <c r="AE98" s="8"/>
      <c r="AF98" s="8"/>
    </row>
    <row r="99" spans="1:32" x14ac:dyDescent="0.2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  <c r="AE99" s="6"/>
      <c r="AF99" s="6"/>
    </row>
    <row r="100" spans="1:32" x14ac:dyDescent="0.2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  <c r="AE100" s="8"/>
      <c r="AF100" s="8"/>
    </row>
  </sheetData>
  <autoFilter ref="A2:AC100001"/>
  <conditionalFormatting sqref="G3:G4 G13:G100000">
    <cfRule type="containsBlanks" dxfId="35" priority="25">
      <formula>LEN(TRIM(G3))=0</formula>
    </cfRule>
  </conditionalFormatting>
  <conditionalFormatting sqref="I3:I4 I13:I100000">
    <cfRule type="containsBlanks" dxfId="34" priority="26">
      <formula>LEN(TRIM(I3))=0</formula>
    </cfRule>
  </conditionalFormatting>
  <conditionalFormatting sqref="J3:J4 J13:J100000">
    <cfRule type="containsBlanks" dxfId="33" priority="27">
      <formula>LEN(TRIM(J3))=0</formula>
    </cfRule>
  </conditionalFormatting>
  <conditionalFormatting sqref="M3:M4 M13:M100000">
    <cfRule type="containsBlanks" dxfId="32" priority="28">
      <formula>LEN(TRIM(M3))=0</formula>
    </cfRule>
  </conditionalFormatting>
  <conditionalFormatting sqref="N3:N4 N13:N100000">
    <cfRule type="containsBlanks" dxfId="31" priority="29">
      <formula>LEN(TRIM(N3))=0</formula>
    </cfRule>
  </conditionalFormatting>
  <conditionalFormatting sqref="O3:O4 O13:O100000">
    <cfRule type="containsBlanks" dxfId="30" priority="30">
      <formula>LEN(TRIM(O3))=0</formula>
    </cfRule>
  </conditionalFormatting>
  <conditionalFormatting sqref="G5:G6">
    <cfRule type="containsBlanks" dxfId="29" priority="19">
      <formula>LEN(TRIM(G5))=0</formula>
    </cfRule>
  </conditionalFormatting>
  <conditionalFormatting sqref="I5:I6">
    <cfRule type="containsBlanks" dxfId="28" priority="20">
      <formula>LEN(TRIM(I5))=0</formula>
    </cfRule>
  </conditionalFormatting>
  <conditionalFormatting sqref="J5:J6">
    <cfRule type="containsBlanks" dxfId="27" priority="21">
      <formula>LEN(TRIM(J5))=0</formula>
    </cfRule>
  </conditionalFormatting>
  <conditionalFormatting sqref="M5:M6">
    <cfRule type="containsBlanks" dxfId="26" priority="22">
      <formula>LEN(TRIM(M5))=0</formula>
    </cfRule>
  </conditionalFormatting>
  <conditionalFormatting sqref="N5:N6">
    <cfRule type="containsBlanks" dxfId="25" priority="23">
      <formula>LEN(TRIM(N5))=0</formula>
    </cfRule>
  </conditionalFormatting>
  <conditionalFormatting sqref="O5:O6">
    <cfRule type="containsBlanks" dxfId="24" priority="24">
      <formula>LEN(TRIM(O5))=0</formula>
    </cfRule>
  </conditionalFormatting>
  <conditionalFormatting sqref="G7:G8">
    <cfRule type="containsBlanks" dxfId="23" priority="13">
      <formula>LEN(TRIM(G7))=0</formula>
    </cfRule>
  </conditionalFormatting>
  <conditionalFormatting sqref="I7:I8">
    <cfRule type="containsBlanks" dxfId="22" priority="14">
      <formula>LEN(TRIM(I7))=0</formula>
    </cfRule>
  </conditionalFormatting>
  <conditionalFormatting sqref="J7:J8">
    <cfRule type="containsBlanks" dxfId="21" priority="15">
      <formula>LEN(TRIM(J7))=0</formula>
    </cfRule>
  </conditionalFormatting>
  <conditionalFormatting sqref="M7:M8">
    <cfRule type="containsBlanks" dxfId="20" priority="16">
      <formula>LEN(TRIM(M7))=0</formula>
    </cfRule>
  </conditionalFormatting>
  <conditionalFormatting sqref="N7:N8">
    <cfRule type="containsBlanks" dxfId="19" priority="17">
      <formula>LEN(TRIM(N7))=0</formula>
    </cfRule>
  </conditionalFormatting>
  <conditionalFormatting sqref="O7:O8">
    <cfRule type="containsBlanks" dxfId="18" priority="18">
      <formula>LEN(TRIM(O7))=0</formula>
    </cfRule>
  </conditionalFormatting>
  <conditionalFormatting sqref="G9:G10">
    <cfRule type="containsBlanks" dxfId="17" priority="7">
      <formula>LEN(TRIM(G9))=0</formula>
    </cfRule>
  </conditionalFormatting>
  <conditionalFormatting sqref="I9:I10">
    <cfRule type="containsBlanks" dxfId="16" priority="8">
      <formula>LEN(TRIM(I9))=0</formula>
    </cfRule>
  </conditionalFormatting>
  <conditionalFormatting sqref="J9:J10">
    <cfRule type="containsBlanks" dxfId="15" priority="9">
      <formula>LEN(TRIM(J9))=0</formula>
    </cfRule>
  </conditionalFormatting>
  <conditionalFormatting sqref="M9:M10">
    <cfRule type="containsBlanks" dxfId="14" priority="10">
      <formula>LEN(TRIM(M9))=0</formula>
    </cfRule>
  </conditionalFormatting>
  <conditionalFormatting sqref="N9:N10">
    <cfRule type="containsBlanks" dxfId="13" priority="11">
      <formula>LEN(TRIM(N9))=0</formula>
    </cfRule>
  </conditionalFormatting>
  <conditionalFormatting sqref="O9:O10">
    <cfRule type="containsBlanks" dxfId="12" priority="12">
      <formula>LEN(TRIM(O9))=0</formula>
    </cfRule>
  </conditionalFormatting>
  <conditionalFormatting sqref="G11:G12">
    <cfRule type="containsBlanks" dxfId="11" priority="1">
      <formula>LEN(TRIM(G11))=0</formula>
    </cfRule>
  </conditionalFormatting>
  <conditionalFormatting sqref="I11:I12">
    <cfRule type="containsBlanks" dxfId="9" priority="2">
      <formula>LEN(TRIM(I11))=0</formula>
    </cfRule>
  </conditionalFormatting>
  <conditionalFormatting sqref="J11:J12">
    <cfRule type="containsBlanks" dxfId="7" priority="3">
      <formula>LEN(TRIM(J11))=0</formula>
    </cfRule>
  </conditionalFormatting>
  <conditionalFormatting sqref="M11:M12">
    <cfRule type="containsBlanks" dxfId="5" priority="4">
      <formula>LEN(TRIM(M11))=0</formula>
    </cfRule>
  </conditionalFormatting>
  <conditionalFormatting sqref="N11:N12">
    <cfRule type="containsBlanks" dxfId="3" priority="5">
      <formula>LEN(TRIM(N11))=0</formula>
    </cfRule>
  </conditionalFormatting>
  <conditionalFormatting sqref="O11:O12">
    <cfRule type="containsBlanks" dxfId="1" priority="6">
      <formula>LEN(TRIM(O11))=0</formula>
    </cfRule>
  </conditionalFormatting>
  <dataValidations count="3">
    <dataValidation type="list" allowBlank="1" showInputMessage="1" showErrorMessage="1" sqref="D3:D100000">
      <formula1>"Signup,Bonus,Turnover,Qualifier,Boost,Dutch"</formula1>
    </dataValidation>
    <dataValidation type="list" allowBlank="1" showInputMessage="1" showErrorMessage="1" sqref="N3:N100000">
      <formula1>"win,lose,"</formula1>
    </dataValidation>
    <dataValidation type="list" allowBlank="1" showInputMessage="1" showErrorMessage="1" sqref="O3:O100000">
      <formula1>"yes,no,n/a"</formula1>
    </dataValidation>
  </dataValidations>
  <hyperlinks>
    <hyperlink ref="AF3" r:id="rId1"/>
    <hyperlink ref="AF4" r:id="rId2"/>
    <hyperlink ref="AF5" r:id="rId3"/>
    <hyperlink ref="AF6" r:id="rId4"/>
    <hyperlink ref="AF7" r:id="rId5"/>
    <hyperlink ref="AF8" r:id="rId6"/>
    <hyperlink ref="AF9" r:id="rId7"/>
    <hyperlink ref="AF10" r:id="rId8"/>
    <hyperlink ref="AF11" r:id="rId9"/>
    <hyperlink ref="AF12" r:id="rId10"/>
  </hyperlinks>
  <pageMargins left="0.7" right="0.7" top="0.75" bottom="0.75" header="0.3" footer="0.3"/>
  <legacy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2018-08-03T22:26:44Z</dcterms:created>
  <dcterms:modified xsi:type="dcterms:W3CDTF">2018-08-03T22:30:21Z</dcterms:modified>
</cp:coreProperties>
</file>